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1.xml" ContentType="application/vnd.ms-excel.person+xml"/>
  <Override PartName="/xl/persons/person6.xml" ContentType="application/vnd.ms-excel.person+xml"/>
  <Override PartName="/xl/persons/person0.xml" ContentType="application/vnd.ms-excel.person+xml"/>
  <Override PartName="/xl/persons/person5.xml" ContentType="application/vnd.ms-excel.person+xml"/>
  <Override PartName="/xl/persons/person3.xml" ContentType="application/vnd.ms-excel.person+xml"/>
  <Override PartName="/xl/persons/person7.xml" ContentType="application/vnd.ms-excel.person+xml"/>
  <Override PartName="/xl/persons/person2.xml" ContentType="application/vnd.ms-excel.person+xml"/>
  <Override PartName="/xl/persons/person.xml" ContentType="application/vnd.ms-excel.person+xml"/>
  <Override PartName="/xl/persons/person4.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https://d.docs.live.net/c5f5b882915678ad/Área de Trabalho/Reunião 27.03.26/"/>
    </mc:Choice>
  </mc:AlternateContent>
  <xr:revisionPtr revIDLastSave="1" documentId="13_ncr:1_{9E3FF43D-0CBA-4F70-9ECB-C7C0F27E6C77}" xr6:coauthVersionLast="47" xr6:coauthVersionMax="47" xr10:uidLastSave="{04176C92-6133-4F2F-B255-16533DE2A69B}"/>
  <bookViews>
    <workbookView xWindow="-110" yWindow="-110" windowWidth="19420" windowHeight="11500" xr2:uid="{00000000-000D-0000-FFFF-FFFF00000000}"/>
  </bookViews>
  <sheets>
    <sheet name="Migracao_disciplinas" sheetId="1" r:id="rId1"/>
  </sheets>
  <calcPr calcId="191029"/>
</workbook>
</file>

<file path=xl/calcChain.xml><?xml version="1.0" encoding="utf-8"?>
<calcChain xmlns="http://schemas.openxmlformats.org/spreadsheetml/2006/main">
  <c r="C147" i="1" l="1"/>
  <c r="D99" i="1"/>
  <c r="D98" i="1"/>
  <c r="D97" i="1"/>
  <c r="D95" i="1"/>
  <c r="D96" i="1"/>
  <c r="E73" i="1" l="1"/>
  <c r="E51" i="1"/>
  <c r="D83" i="1"/>
  <c r="E8" i="1"/>
  <c r="E23" i="1"/>
  <c r="E16" i="1"/>
  <c r="E129" i="1"/>
  <c r="E128" i="1"/>
  <c r="E127" i="1"/>
  <c r="E126" i="1"/>
  <c r="E125" i="1"/>
  <c r="E112" i="1"/>
  <c r="E111" i="1"/>
  <c r="E110" i="1"/>
  <c r="E75" i="1"/>
  <c r="E74" i="1"/>
  <c r="F61" i="1"/>
  <c r="E124" i="1"/>
  <c r="E123" i="1"/>
  <c r="E122" i="1"/>
  <c r="E120" i="1"/>
  <c r="E121" i="1"/>
  <c r="E136" i="1"/>
  <c r="E135" i="1"/>
  <c r="D108" i="1"/>
  <c r="D107" i="1"/>
  <c r="D106" i="1"/>
  <c r="D104" i="1"/>
  <c r="D105" i="1"/>
  <c r="D103" i="1"/>
  <c r="D102" i="1"/>
  <c r="D101" i="1"/>
  <c r="D100" i="1"/>
  <c r="D94" i="1"/>
  <c r="D93" i="1"/>
  <c r="D92" i="1"/>
  <c r="D91" i="1"/>
  <c r="D90" i="1"/>
  <c r="D88" i="1"/>
  <c r="D87" i="1"/>
  <c r="D86" i="1"/>
  <c r="D85" i="1"/>
  <c r="D84" i="1"/>
  <c r="E76" i="1"/>
  <c r="F71" i="1"/>
  <c r="F70" i="1"/>
  <c r="F69" i="1"/>
  <c r="F68" i="1"/>
  <c r="F67" i="1"/>
  <c r="F66" i="1"/>
  <c r="F65" i="1"/>
  <c r="F64" i="1"/>
  <c r="F63" i="1"/>
  <c r="F62" i="1"/>
  <c r="E29" i="1" l="1"/>
  <c r="E9" i="1"/>
  <c r="E10" i="1"/>
  <c r="E11" i="1"/>
  <c r="E12" i="1"/>
  <c r="E13" i="1"/>
  <c r="E14" i="1"/>
  <c r="E15" i="1"/>
  <c r="E17" i="1"/>
  <c r="E18" i="1"/>
  <c r="E19" i="1"/>
  <c r="E20" i="1"/>
  <c r="E21" i="1"/>
  <c r="E22" i="1"/>
  <c r="E24" i="1"/>
  <c r="E25" i="1"/>
  <c r="E26" i="1"/>
  <c r="E27" i="1"/>
  <c r="E28" i="1"/>
  <c r="E30" i="1"/>
  <c r="E31" i="1"/>
  <c r="E32" i="1"/>
  <c r="E33" i="1"/>
  <c r="E34" i="1"/>
  <c r="E35" i="1"/>
  <c r="E36" i="1"/>
  <c r="E37" i="1"/>
  <c r="E38" i="1"/>
  <c r="E39" i="1"/>
  <c r="E40" i="1"/>
  <c r="E41" i="1"/>
  <c r="E42" i="1"/>
  <c r="E43" i="1"/>
  <c r="E44" i="1"/>
  <c r="G136" i="1"/>
  <c r="G135" i="1"/>
  <c r="G129" i="1"/>
  <c r="G121" i="1"/>
  <c r="G122" i="1"/>
  <c r="G123" i="1"/>
  <c r="G124" i="1"/>
  <c r="G125" i="1"/>
  <c r="G126" i="1"/>
  <c r="G127" i="1"/>
  <c r="G128" i="1"/>
  <c r="G120" i="1"/>
  <c r="H111" i="1"/>
  <c r="H112" i="1"/>
  <c r="H110" i="1"/>
  <c r="H84" i="1"/>
  <c r="H85" i="1"/>
  <c r="H86" i="1"/>
  <c r="H87" i="1"/>
  <c r="H88" i="1"/>
  <c r="H89" i="1"/>
  <c r="H90" i="1"/>
  <c r="H91" i="1"/>
  <c r="H92" i="1"/>
  <c r="H93" i="1"/>
  <c r="H94" i="1"/>
  <c r="H95" i="1"/>
  <c r="H96" i="1"/>
  <c r="H97" i="1"/>
  <c r="H98" i="1"/>
  <c r="H99" i="1"/>
  <c r="H100" i="1"/>
  <c r="H101" i="1"/>
  <c r="H102" i="1"/>
  <c r="H103" i="1"/>
  <c r="H104" i="1"/>
  <c r="H105" i="1"/>
  <c r="H106" i="1"/>
  <c r="H107" i="1"/>
  <c r="H108" i="1"/>
  <c r="H83" i="1"/>
  <c r="J15" i="1"/>
  <c r="J9" i="1"/>
  <c r="J10" i="1"/>
  <c r="J11" i="1"/>
  <c r="J12" i="1"/>
  <c r="J13" i="1"/>
  <c r="J14"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8" i="1"/>
  <c r="G108" i="1"/>
  <c r="G110" i="1"/>
  <c r="G111" i="1"/>
  <c r="G112" i="1"/>
  <c r="G84" i="1"/>
  <c r="G85" i="1"/>
  <c r="G86" i="1"/>
  <c r="G87" i="1"/>
  <c r="G88" i="1"/>
  <c r="G89" i="1"/>
  <c r="G90" i="1"/>
  <c r="G91" i="1"/>
  <c r="G92" i="1"/>
  <c r="G93" i="1"/>
  <c r="G94" i="1"/>
  <c r="G95" i="1"/>
  <c r="G96" i="1"/>
  <c r="G97" i="1"/>
  <c r="G98" i="1"/>
  <c r="G99" i="1"/>
  <c r="G100" i="1"/>
  <c r="G101" i="1"/>
  <c r="G102" i="1"/>
  <c r="G103" i="1"/>
  <c r="G104" i="1"/>
  <c r="G105" i="1"/>
  <c r="G106" i="1"/>
  <c r="G107" i="1"/>
  <c r="G83" i="1"/>
  <c r="G69" i="1"/>
  <c r="D89" i="1"/>
  <c r="G62" i="1"/>
  <c r="G63" i="1"/>
  <c r="G64" i="1"/>
  <c r="G65" i="1"/>
  <c r="G66" i="1"/>
  <c r="G67" i="1"/>
  <c r="G68" i="1"/>
  <c r="G70" i="1"/>
  <c r="G71" i="1"/>
  <c r="G61" i="1"/>
  <c r="G74" i="1"/>
  <c r="G75" i="1"/>
  <c r="G76" i="1"/>
  <c r="G73" i="1"/>
  <c r="E53" i="1"/>
  <c r="E52" i="1"/>
  <c r="E50" i="1"/>
  <c r="E49" i="1"/>
  <c r="D137" i="1" l="1"/>
  <c r="C130" i="1"/>
  <c r="E113" i="1"/>
  <c r="E114" i="1" s="1"/>
  <c r="D77" i="1"/>
  <c r="C141" i="1" l="1"/>
  <c r="C142" i="1"/>
  <c r="A141" i="1"/>
  <c r="A142" i="1" s="1"/>
</calcChain>
</file>

<file path=xl/sharedStrings.xml><?xml version="1.0" encoding="utf-8"?>
<sst xmlns="http://schemas.openxmlformats.org/spreadsheetml/2006/main" count="226" uniqueCount="212">
  <si>
    <t>1. EQUIVALÊNCIA AUTOMÁTICA DE DISCIPLINAS OBRIGATÓRIAS</t>
  </si>
  <si>
    <t>Disciplina (matriz atual)</t>
  </si>
  <si>
    <t>Na matriz atual, você foi aprovado nessa disciplina (S/N)?</t>
  </si>
  <si>
    <t>FAFXXX Tópicos em Ciências Biomédicas II (30h)</t>
  </si>
  <si>
    <t>3. EQUIVALÊNCIA DE DISCIPLINAS OPTATIVAS</t>
  </si>
  <si>
    <t>3.1. Disciplinas do subgrupo G2 (Atividades de Extensão Acadêmica)</t>
  </si>
  <si>
    <t>Disciplina</t>
  </si>
  <si>
    <t>CH aproveitada</t>
  </si>
  <si>
    <t>FAF084 Participação em Projetos - Iniciação à Extensão I</t>
  </si>
  <si>
    <t>FAF085 Participação em Projetos - Iniciação à Extensão II</t>
  </si>
  <si>
    <t>FAF086 Participação em Projetos - Iniciação à Extensão III</t>
  </si>
  <si>
    <t>FAF087 Participação em Projetos - Iniciação à Extensão IV</t>
  </si>
  <si>
    <t>ACT019 Virologia Clínica</t>
  </si>
  <si>
    <t>ACT058 Sist. de Gestão e Normatização da Qualidade no Lab. Clínico</t>
  </si>
  <si>
    <t>ACT067 Toxicologia Forense</t>
  </si>
  <si>
    <t>ACT073 Biotecnologia</t>
  </si>
  <si>
    <t>ACT087 Reprodução Humana</t>
  </si>
  <si>
    <t>ALM026 Introdução à Toxicologia dos Alimentos</t>
  </si>
  <si>
    <t>BIG053  Citogenética</t>
  </si>
  <si>
    <t>CAD009 Administração de Recursos Materiais e Patrimoniais</t>
  </si>
  <si>
    <t>CAD167 Administração Financeira</t>
  </si>
  <si>
    <t>CAD189 Teoria da Administração</t>
  </si>
  <si>
    <t>CAD195 Administração da Produção e Operações</t>
  </si>
  <si>
    <t>CIC010 Introdução à Contabilidade</t>
  </si>
  <si>
    <t>ECN140 Introdução à Economia</t>
  </si>
  <si>
    <t>ENA097 Gerenciamento de Resíduos de Serviços de Saúde</t>
  </si>
  <si>
    <t>UNI008 Saúde Ambiental</t>
  </si>
  <si>
    <t>QUI295 Química Analística Instrumental F</t>
  </si>
  <si>
    <t>MOF008 Embriologia Geral</t>
  </si>
  <si>
    <t>MAT130 Matemática</t>
  </si>
  <si>
    <t>LET223 Fundamentos de Libras</t>
  </si>
  <si>
    <t>FIS093 Fundamentos de Física F</t>
  </si>
  <si>
    <t>FAS029 Estudos Ambientais Aplicados</t>
  </si>
  <si>
    <t>FAS021 Uso da Informática para a Saúde Coletiva</t>
  </si>
  <si>
    <t>ESA013 Qualidade da Água</t>
  </si>
  <si>
    <t>ENA147 Riscos Ocupacionais da Saúde dos Trabalhadores</t>
  </si>
  <si>
    <t>UNI003 Of. de Língua Portuguesa: Leitura e Produção de Textos</t>
  </si>
  <si>
    <t>ACT052 Tópicos em Biomedicina</t>
  </si>
  <si>
    <t>ACT088 Tópicos em Biomedicina II</t>
  </si>
  <si>
    <t>ACT089 Tópicos em Biomedicina III</t>
  </si>
  <si>
    <t>ACT080 Introdução à Biomedicina</t>
  </si>
  <si>
    <t>MOF009 Anatomia Humana Básica</t>
  </si>
  <si>
    <t>MOF142 Citologia e Histologia F</t>
  </si>
  <si>
    <t>QI203 Química Geral F</t>
  </si>
  <si>
    <t>QUI204 Química Geral Experimental F</t>
  </si>
  <si>
    <t>BIG157 Genética F</t>
  </si>
  <si>
    <t>BIQ050 Bioquímica Celular F</t>
  </si>
  <si>
    <t>FIB034 Biofísica B</t>
  </si>
  <si>
    <t>QUI291 Química Inorgânica F</t>
  </si>
  <si>
    <t>BIQ602 Imunologia Básica</t>
  </si>
  <si>
    <t>FIB035 Fisiologia F</t>
  </si>
  <si>
    <t>QUI207 Química Orgânica I F</t>
  </si>
  <si>
    <t>QUI208 Química Analítica F</t>
  </si>
  <si>
    <t>BIQ058 Biologia Molecular F</t>
  </si>
  <si>
    <t>FAR036 Farmacologia Básica Biomedicina</t>
  </si>
  <si>
    <t>MIC120 Microbiologia Básica – Biomedicina</t>
  </si>
  <si>
    <t>PAG011 Patologia Geral F</t>
  </si>
  <si>
    <t>PAR026 ou PAR015 Parasitologia Humana F</t>
  </si>
  <si>
    <t>ACT017 Biologia Molecular Aplicada</t>
  </si>
  <si>
    <t>ACT602 Citologia Clínica</t>
  </si>
  <si>
    <t>ACT605 Imunologia Clínica</t>
  </si>
  <si>
    <t>ACT613 Bioquímica Clínica I</t>
  </si>
  <si>
    <t>EST083 Bioestatística Básica</t>
  </si>
  <si>
    <t>ACT010 Bacteriologia Clínica</t>
  </si>
  <si>
    <t>ACT077 Bioquímica Clínica II</t>
  </si>
  <si>
    <t>ACT081 Toxicologia Ambiental</t>
  </si>
  <si>
    <t>FAS028 Epidemiologia</t>
  </si>
  <si>
    <t>ACT016 Radioisótopos em Diagnóstico</t>
  </si>
  <si>
    <t>ACT045 Hematologia Clínica</t>
  </si>
  <si>
    <t>ACT072 Micologia Clínica</t>
  </si>
  <si>
    <t>ALM027 Bromatologia</t>
  </si>
  <si>
    <t>FAS012 Políticas de Saúde</t>
  </si>
  <si>
    <t>ACT018 Gestão da Qualidade no Lab Clínico</t>
  </si>
  <si>
    <t>ACT026 Ética e Legislação Biomédica</t>
  </si>
  <si>
    <t>ACT082 Atividade Integradora</t>
  </si>
  <si>
    <t>ACT086 Monografia de Conclusão de Curso</t>
  </si>
  <si>
    <t>ACT606 Parasitologia Clínica</t>
  </si>
  <si>
    <t>Orientações</t>
  </si>
  <si>
    <t>BIQ602 Imunologia Básica (45h) como disciplina obrigatória na nova matriz (2º período). Confira o pré-requisito.</t>
  </si>
  <si>
    <t>FIB619 Fisiologia (90h) como disciplina obrigatória na nova matriz (3º período). Confira os pré-requisitos.</t>
  </si>
  <si>
    <t>FARXXX Farmacologia Básica (60h) como disciplina obrigatória na nova matriz (4º período). Confira os pré-requisitos.</t>
  </si>
  <si>
    <t>ACT080 Introdução à Biomedicina (30h) como disciplina obrigatória na nova matriz (1º período)</t>
  </si>
  <si>
    <t>MOF009 Anatomia Humana Básica (45h) como disciplina obrigatória na nova matriz (1º período)</t>
  </si>
  <si>
    <t>MOF143 Citologia e Histologia (60h) como disciplina obrigatória na nova matriz (1º período)</t>
  </si>
  <si>
    <t>QUI203 Química Geral (60h) como disciplina obrigatória na nova matriz (1º período)</t>
  </si>
  <si>
    <t>QUI204 Química Geral Experimental (30h) como disciplina obrigatória na nova matriz (1º período)</t>
  </si>
  <si>
    <t>BIG157 Genética (45h) como disciplina obrigatória na nova matriz (2º período)</t>
  </si>
  <si>
    <t>BIQ050 Bioquímica Celular (75h) como disciplina obrigatória na nova matriz (2º período)</t>
  </si>
  <si>
    <t>FIB618 Biofísica B (30h) como disciplina obrigatória na nova matriz (2º período)</t>
  </si>
  <si>
    <t>BIQ058 Biologia Molecular (30h) como disciplina obrigatória na nova matriz (4º período). Confira o pré-requisito.</t>
  </si>
  <si>
    <t>QUI095 Introdução à Química Orgânica (60h) como disciplina obrigatória na nova matriz (3º período). Confira os pré-requisitos.</t>
  </si>
  <si>
    <t>PAG011 Patologia Geral (90h) como disciplina obrigatória na nova matriz (4º período). Confira os pré-requisitos.</t>
  </si>
  <si>
    <t>ACT017 Biologia Molecular Aplicada (45h) como disciplina obrigatória na nova matriz (5º período). Confira os pré-requisitos.</t>
  </si>
  <si>
    <t>MICXXX Microbiologia Básica (60h) como disciplina obrigatória na nova matriz (4º período). Confira os pré-requisitos.</t>
  </si>
  <si>
    <t>PARXXX Parasitologia Humana (60h) como disciplina obrigatória na nova matriz (4º período). Confira os pré-requisitos.</t>
  </si>
  <si>
    <t>ACT602 Citologia Clínica (60h) como disciplina obrigatória na nova matriz (8º período). Confira o pré-requisito.</t>
  </si>
  <si>
    <t>ACTXXX Bioquímica Clínica I (75h) como disciplina obrigatória na nova matriz (5º período). Confira o pré-requisito.</t>
  </si>
  <si>
    <t>EST083 Bioestatística Básica (30h) como disciplina obrigatória na nova matriz (1º período).</t>
  </si>
  <si>
    <t>ACTXXX Bacteriologia Clínica (75h) como disciplina obrigatória na nova matriz (6º período). Confira o pré-requisito.</t>
  </si>
  <si>
    <t>ACTXXX Bioquímica Clínica II (75h) como disciplina obrigatória na nova matriz (6º período). Confira os pré-requisitos.</t>
  </si>
  <si>
    <t>ACT081 Toxicologia Ambiental (60h) como disciplina obrigatória na nova matriz (6º período). Confira o pré-requisito.</t>
  </si>
  <si>
    <t>ACT016 Radioisótopos em Diagnóstico (45h) como disciplina obrigatória na nova matriz (8º período). Confira o pré-requisito.</t>
  </si>
  <si>
    <t>ACT072 Micologia Clínica (45h) como disciplina obrigatória na nova matriz (8º período). Confira o pré-requisito.</t>
  </si>
  <si>
    <t>FAS012 Políticas de Saúde (30h) como disciplina obrigatória na nova matriz (7º período). Confira o pré-requisito.</t>
  </si>
  <si>
    <t>ACT026 Ética e Legislação Biomédica (30h) como disciplina obrigatória na nova matriz (5º período). Confira o pré-requisito.</t>
  </si>
  <si>
    <t>ACT082 Atividade Integradora (30h) como disciplina obrigatória na nova matriz (8º período). Confira os pré-requisitos.</t>
  </si>
  <si>
    <t>ACT045 Hematologia Clínica (105h) como disciplina obrigatória na nova matriz (7º período). Confira o pré-requisito.</t>
  </si>
  <si>
    <t>ALMXXX Métodos Analíticos Aplicados a Alimentos (60h) como disciplina obrigatória na nova matriz (7º período). Confira os pré-requisitos.</t>
  </si>
  <si>
    <t>ACTXXX Parasitologia Clínica (60h) como disciplina obrigatória na nova matriz (7º período). Confira os pré-requisitos.</t>
  </si>
  <si>
    <t>ACT086 Monografia de Conclusão de Curso (30h) como disciplina obrigatória na nova matriz (10º período). Confira os pré-requisitos.</t>
  </si>
  <si>
    <t>Orientação</t>
  </si>
  <si>
    <t>Em relação aos estágios obrigatórios da matriz atual, responda S ou N</t>
  </si>
  <si>
    <t>Pergunta</t>
  </si>
  <si>
    <t>2.1. Já foi aprovado em algum estágio obrigatório no curso?</t>
  </si>
  <si>
    <t>2.4. Já foi aprovado em ACT083 Estágio em Ciências Biomédicas I E ACT084 Estágio em Ciências Biomédicas II (mesmo que a carga horária de cada não tenha sido 330h)?</t>
  </si>
  <si>
    <t>Na nova matriz curricular, o estudante deverá cumprir Atividades de Extensão Acadêmica (subgrupo G2), enquadradas como optativas do Núcleo Específico do curso. O estudante deverá cumprir obrigatoriamente 60 horas nesse subgrupo, em atendimento à legislação nacional que estabelece a inserção mínima de atividades de extensão na graduação. Nos últimos anos, algumas disciplinas já foram ofertadas com caráter extensionista. Essas disciplinas estão listadas abaixo. Indique S (sim) caso já tenha sido aprovado na disciplina ou N (não) caso contrário.</t>
  </si>
  <si>
    <t>ACT088 Tópicos em Biomedicina II: Saúde e Sexualidade (Ofertada em 2023.2)</t>
  </si>
  <si>
    <t>ACT088 Tópicos em Biomedicina II: Extensão Acadêmica – Ciência na Pré-concepção, Gestação e Puerpério (ofertada em 2024.1)</t>
  </si>
  <si>
    <t>ACT052 Tópicos em Biomedicina: Mostra I (ofertada em 2024.2)</t>
  </si>
  <si>
    <t>ACT088 Tópicos em Biomedicina II: Mostra II (ofertada em 2024.2)</t>
  </si>
  <si>
    <t>ACT088 Tópicos em Biomedicina II: Alterações hormonais x Emocionais/Sexuais Pré e Pós-Parto de Pessoas que Gestam (ofertada em 2024.2)</t>
  </si>
  <si>
    <t>ACT089 Tópicos em Biomedicina III: Micologia Clínica (ofertada em 2024.2)</t>
  </si>
  <si>
    <t>ACT089 Tópicos em Biomedicina III: Micologia Clínica (ofertada em 2025.1)</t>
  </si>
  <si>
    <t>ACT052 Tópicos em Biomedicina: Mostra Extensionista I (ofertada em 2025.2)</t>
  </si>
  <si>
    <t>ACT088 Tópicos em Biomedicina II: Mostra Extensionista II (ofertada em 2025.2)</t>
  </si>
  <si>
    <t>ACT052 Tópicos em Biomedicina: Ciência na Pré-concepção, Gestação e Puerpério (ofertada em 2026.1)</t>
  </si>
  <si>
    <t>ACT088 Tópicos em Biomedicina II: Saúde e Sexualidade (ofetada em 2026.1)</t>
  </si>
  <si>
    <t>Quantas vezes as atividades a seguir aparecem no seu histórico atual?</t>
  </si>
  <si>
    <t>Carga horária do subgrupo G2 já integralizada na nova matriz (Mínimo e máximo de 60h):</t>
  </si>
  <si>
    <t>3.2. Disciplinas do subgrupo G1 (Optativas Gerais)</t>
  </si>
  <si>
    <t>Carga horária de disciplinas do subgrupo G1 geradas pela exclusão ou redução de carga horária de disciplinas obrigatórias (seção 1):</t>
  </si>
  <si>
    <t>OBS.: É importante destacar que, caso você tenha cursado alguma disciplina que atualmente integra o Núcleo Geral, mas que passou a compor o grupo de optativas do Núcleo Específico na nova matriz curricular, essa disciplina será integralizada automaticamente no momento da migração de matriz. Para consultar todas as disciplinas da nova matriz e seus subgrupos, consulte o PPC.</t>
  </si>
  <si>
    <t>3.3. Disciplinas do subgrupo G3 (Vivências Formativas Universitárias )</t>
  </si>
  <si>
    <t>Vivências Formativas Universitárias (subgrupo G3) contemplam atividades relacionadas à participação do estudante em diferentes dimensões da vida universitária, incluindo projetos de pesquisa, atividades de monitoria, organização e participação em eventos acadêmico-científicos, etc. O estudante poderá integralizar de 0 até 90 horas nesse subgrupo, as quais serão contabilizadas dentro das 420 horas de optativas.</t>
  </si>
  <si>
    <t>Quantas vezes as disciplinas a seguir aparecem no seu histórico atual?</t>
  </si>
  <si>
    <t>FAF092 Participação em Eventos</t>
  </si>
  <si>
    <t>FAF088 Participação em Projetos - Iniciação à Docência I</t>
  </si>
  <si>
    <t>FAF089 Participação em Projetos - Iniciação à Docência II</t>
  </si>
  <si>
    <t>FAF090 Participação em Projetos - Iniciação à Docência III</t>
  </si>
  <si>
    <t>FAF091 Participação em Projetos - Iniciação à Docência IV</t>
  </si>
  <si>
    <t>FAF080 Participação em Projetos - Iniciação à Pesquisa I</t>
  </si>
  <si>
    <t>FAF081 Participação em Projetos - Iniciação à Pesquisa II</t>
  </si>
  <si>
    <t>FAF082 Participação em Projetos - Iniciação à Pesquisa III</t>
  </si>
  <si>
    <t>FAF083 Participação em Projetos - Iniciação à Pesquisa IV</t>
  </si>
  <si>
    <t>ACT090 Vivência Profissional Complementar</t>
  </si>
  <si>
    <t>Quantas vezes as disciplinas a seguir aparecem no seu histórico atual como aprovadas ou dispensadas? Aqui, não contabilize as disciplinas ofertadas como Tópicos listadas na subseção 3.1.</t>
  </si>
  <si>
    <t>Núcleo Avançado (subgrupo G4) compreende atividades acadêmicas realizadas em Programas de Pós-Graduação stricto sensu da UFMG, cuja temática esteja relacionada às áreas do conhecimento vinculadas à Biomedicina. Esse subgrupo destina-se especialmente aos estudantes interessados em aprofundar sua formação acadêmica e desenvolver uma trajetória voltada para pesquisa, carreira acadêmica ou inovação tecnológica. O estudante poderá integralizar de 0 até 240 horas nesse subgrupo, as quais também serão contabilizadas dentro da carga horária total de 420 horas de disciplinas optativas.</t>
  </si>
  <si>
    <t>FAF073 Tópicos em Estudos Avançados I</t>
  </si>
  <si>
    <t>FAF074 Tópicos em Estudos Avançados II</t>
  </si>
  <si>
    <t>3.4. Disciplinas do Subgrupo G4 (Núcleo Avançado)</t>
  </si>
  <si>
    <t>3.5. Resumo Geral em Relação à Carga Horária de Disciplinas Optativas</t>
  </si>
  <si>
    <t>Carga horária do subgrupo G1 já integralizada na nova matriz (máximo de 360h):</t>
  </si>
  <si>
    <t>Carga horária do subgrupo G3 já integralizada na nova matriz (Máximo de 90h):</t>
  </si>
  <si>
    <t>Carga horária de G2 integralizada na nova matriz</t>
  </si>
  <si>
    <t>Disciplinas do Núcleo Geral são disciplinas ofertadas por outros cursos da UFMG que não fazem parte da matriz do curso de Biomedicina. Na nova matriz curricular, o estudante deverá cumprir 180h nesse núcleo.</t>
  </si>
  <si>
    <t>No seu histórico escolar, qual a soma da carga horária das disciplinas do Núcleo Geral?</t>
  </si>
  <si>
    <t>Soma da carga horária dos subgrupos G1, G3 e G4 integralizada na nova matriz</t>
  </si>
  <si>
    <t>Esta seção apresenta as disciplinas obrigatórias da matriz curricular atual. Na coluna correspondente, o estudante deve indicar S (sim) caso conste em seu histórico escolar o status “Aprovado” ou “Dispensado” na respectiva disciplina. Deve indicar N (não) caso a disciplina ainda não tenha sido integralizada, seja por reprovação ou por ainda não ter sido cursada. A coluna de mensagem automática indicará se haverá integralização na nova matriz curricular e, quando aplicável, informará quais disciplinas da nova matriz serão consideradas integralizadas em decorrência da integralização da disciplina na matriz atual.</t>
  </si>
  <si>
    <t>na disciplina obrigatória ACT080 Introdução à Biomedicina (30h)</t>
  </si>
  <si>
    <t xml:space="preserve">na disciplina obrigatória MOF009 Anatomia Humana Básica (45h) </t>
  </si>
  <si>
    <t>na disciplina obrigatória QUI203 Química Geral (60h)</t>
  </si>
  <si>
    <t>na disciplina obrigatória QUI204 Química Geral Experimental (30h)</t>
  </si>
  <si>
    <t>na disciplina obrigatória BIG157 Genética (45h)</t>
  </si>
  <si>
    <t>na disciplina obrigatória BIQ050 Bioquímica Celular (75h)</t>
  </si>
  <si>
    <t>na disciplina obrigatória FIB618 Biofísica B (30h)</t>
  </si>
  <si>
    <t>na disciplina obrigatória BIQ602 Imunologia Básica (45h)</t>
  </si>
  <si>
    <t>na disciplina obrigatória FIB619 Fisiologia (90h)</t>
  </si>
  <si>
    <t>na disciplina obrigatória QUI095 Introdução à Química Orgânica (60h)</t>
  </si>
  <si>
    <t>na disciplina obrigatória BIQ058 Biologia Molecular (30h)</t>
  </si>
  <si>
    <t>na disciplina obrigatória FARXXX Farmacologia Básica (60h)</t>
  </si>
  <si>
    <t>na disciplina obrigatória MICXXX Microbiologia Básica (60h), bem como na disciplina optativa  FAFXXX Tópicos em Ciências Biomédicas I (15h)</t>
  </si>
  <si>
    <t>na disciplina obrigatória PAG011 Patologia Geral (90h)</t>
  </si>
  <si>
    <t>na disciplina obrigatória PARXXX Parasitologia Humana (60h)</t>
  </si>
  <si>
    <t>na disciplina obrigatória ACT017 Biologia Molecular Aplicada (45h)</t>
  </si>
  <si>
    <t>na disciplina obrigatória ACT602 Citologia Clínica (60h)</t>
  </si>
  <si>
    <t>na disciplina obrigatória ACT605 Imunologia Clínica (60h)</t>
  </si>
  <si>
    <t>na disciplina obrigatória ACTXXX Bioquímica Clínica I (75h), bem como na disciplina optativa FAFXXX Tópicos em Ciências Biomédicas I (15h)</t>
  </si>
  <si>
    <t>na disciplina obrigatória EST083 Bioestatística Básica (30h)</t>
  </si>
  <si>
    <t>na disciplina obrigatória ACTXXX Bacteriologia Clínica (75h), bem como na disciplina optativa FAFXXX Tópicos em Ciências Biomédicas I (15h)</t>
  </si>
  <si>
    <t>na disciplina obrigatória ACTXXX Bioquímica Clínica II (75h), bem como na disciplina optativa FAFXXX Tópicos em Ciências Biomédicas I (15h)</t>
  </si>
  <si>
    <t>na disciplina obrigatória ACT081 Toxicologia Ambiental (60h)</t>
  </si>
  <si>
    <t>na disciplina obrigatória FASXXX Epidemiologia (30h)</t>
  </si>
  <si>
    <t>na disciplina obrigatória ACT016 Radioisótopos em Diagnóstico (45h)</t>
  </si>
  <si>
    <t>na disciplina obrigatória ACT045 Hematologia Clínica (105h)</t>
  </si>
  <si>
    <t>na disciplina obrigatória ACT072 Micologia Clínica (45h)</t>
  </si>
  <si>
    <t>na disciplina obrigatória ALMXXX Métodos Analíticos Aplicados a Alimentos (60h), bem como na disciplina optativa FAFXXX Tópicos em Ciências Biomédicas I (15h)</t>
  </si>
  <si>
    <t>na disciplina obrigatória FAS012 Políticas de Saúde (30h)</t>
  </si>
  <si>
    <t>na disciplina obrigatória ACT018 Gestão da Qualidade no Lab Clínico (30h)</t>
  </si>
  <si>
    <t>na disciplina obrigatória ACT026 Ética e Legislação Biomédica (30h)</t>
  </si>
  <si>
    <t>na disciplina obrigatória ACT082 Atividade Integradora (30h)</t>
  </si>
  <si>
    <t>na disciplina obrigatória ACTXXX Parasitologia Clínica (60h), bem como na disciplina optativa FAFXXX Tópicos em Ciências Biomédicas I (15h)</t>
  </si>
  <si>
    <t>na disciplina obrigatória ACT086 Monografia de Conclusão de Curso (30h)</t>
  </si>
  <si>
    <t>na disciplina obrigatória MOF143 Citologia e Histologia (60h), bem como na disciplina optativa FAFXXX Tópicos em Ciências Biomédicas I (15h)</t>
  </si>
  <si>
    <t>ACT605 Imunologia Clínica (60h) como disciplina obrigatória na nova matriz (5º período). Confira o pré-requisito.</t>
  </si>
  <si>
    <t>FASXXX Epidemiologia (30h) como disciplina obrigatória na nova matriz  (6º período). Confira o pré-requisito.</t>
  </si>
  <si>
    <t>ACT018 Gestão da Qualidade no Lab Clínico (30h) como disciplina obrigatória na nova matriz (8º período). Confira o pré-requisito.</t>
  </si>
  <si>
    <t>nas disciplina obrigatórias QUI298 Química Analítica (60h) e QUI297 Química Analítica Experimental (30h), bem como na disciplina optativa FAFXXX Tópicos em Ciências Biomédicas I (15h)</t>
  </si>
  <si>
    <t>QUI298 Química Analítica (60h) e QUI297 Química Analítica Experimental (30h) como disciplinas obrigatórias na nova matriz (3º período). Confira os pré-requisitos.</t>
  </si>
  <si>
    <t>Para preencher esta seção, consulte seu histórico escolar e informe se foi aprovado nas disciplinas listadas (S ou N) ou quantas vezes elas aparecem em seu histórico, conforme solicitado em cada tabela.</t>
  </si>
  <si>
    <t>Você foi aprovado nessas disciplinas? Responda com S ou N. Observe o semestre de oferta</t>
  </si>
  <si>
    <t>2. EQUIVALÊNCIA DE ESTÁGIOS OBRIGATÓRIOS</t>
  </si>
  <si>
    <t>4. EQUIVALÊNCIA DE DISCIPLINAS DO NÚCLEO GERAL</t>
  </si>
  <si>
    <t>Na matriz curricular atual, os estágios obrigatórios são compostos por três atividades: ACT083 Estágio em Ciências Biomédicas I (225h), ACT084 Estágio em Ciências Biomédicas II (210h) e ACT085 Estágio em Ciências Biomédicas III (210h). Na nova matriz, os estágios obrigatórios passam a ser organizados em duas atividades, mantendo-se a mesma carga horária total exigida para a formação. Para preencher esta seção, responda S (sim) ou N (não) às perguntas apresentadas, considerando as informações disponíveis em seu histórico escolar e, quando necessário, na ficha de frequência do estágio assinada pelo supervisor (que foi entregue à Comissão de Estágio por meio do Moodle ao final do estágio).</t>
  </si>
  <si>
    <t>2.2. Já foi aprovado ACT083 Estágio em Ciências Biomédicas I e realizou pelo menos 330 horas nesse estágio?</t>
  </si>
  <si>
    <t>2.3. Já foi aprovado ACT084 Estágio em Ciências Biomédicas II e realizou pelo menos 330 horas nesse estágio?</t>
  </si>
  <si>
    <t>As Optativas Gerais (subgrupo G1) reúnem disciplinas de diversas áreas, permitindo ao estudante ampliar sua formação e explorar temas que contribuem para a formação em Biomedicina. Esse subgrupo inclui disciplinas optativas do Núcleo Específico do curso. O estudante deverá integralizar entre 30 e 360 horas nesse subgrupo, as quais serão contabilizadas dentro das 420 horas totais de disciplinas optativas exigidas pelo curso. As disciplinas listadas abaixo pertencem à matriz curricular atual e, no processo de migração para a nova matriz, passarão a compor o subgrupo G1. Para cada disciplina, indique S (sim) caso já tenha sido aprovado ou N (não) caso contrário.</t>
  </si>
  <si>
    <t>ESA008 Introdução às Ciências do Ambiente</t>
  </si>
  <si>
    <t>Carga horária do subgrupo G4 já integralizada na nova matriz (máximo de 240h):</t>
  </si>
  <si>
    <t>Você foi aprovado nessas disciplinas? Responda com S ou N</t>
  </si>
  <si>
    <r>
      <t xml:space="preserve">Esta planilha foi elaborada com o objetivo de auxiliar os estudantes do curso de </t>
    </r>
    <r>
      <rPr>
        <b/>
        <sz val="12"/>
        <color theme="1"/>
        <rFont val="Segoe UI Semilight"/>
        <family val="2"/>
      </rPr>
      <t>Biomedicina da UFMG</t>
    </r>
    <r>
      <rPr>
        <sz val="12"/>
        <color theme="1"/>
        <rFont val="Segoe UI Semilight"/>
        <family val="2"/>
      </rPr>
      <t xml:space="preserve"> que participarão do processo de migração de matriz curricular, funcionando </t>
    </r>
    <r>
      <rPr>
        <b/>
        <sz val="12"/>
        <color theme="1"/>
        <rFont val="Segoe UI Semilight"/>
        <family val="2"/>
      </rPr>
      <t>exclusivamente</t>
    </r>
    <r>
      <rPr>
        <sz val="12"/>
        <color theme="1"/>
        <rFont val="Segoe UI Semilight"/>
        <family val="2"/>
      </rPr>
      <t xml:space="preserve"> como uma ferramenta de </t>
    </r>
    <r>
      <rPr>
        <b/>
        <sz val="12"/>
        <color theme="1"/>
        <rFont val="Segoe UI Semilight"/>
        <family val="2"/>
      </rPr>
      <t>apoio</t>
    </r>
    <r>
      <rPr>
        <sz val="12"/>
        <color theme="1"/>
        <rFont val="Segoe UI Semilight"/>
        <family val="2"/>
      </rPr>
      <t xml:space="preserve"> para organização e acompanhamento das atividades acadêmicas.
As informações aqui apresentadas têm caráter meramente informativo e orientativo e não substituem, em hipótese alguma, a consulta ao Projeto Pedagógico do Curso (PPC), ao Regulamento do Curso de Biomedicina e às normas institucionais vigentes da UFMG, que constituem os documentos oficiais que regem o curso. Em caso de divergência entre as informações desta planilha e os documentos institucionais, </t>
    </r>
    <r>
      <rPr>
        <b/>
        <sz val="12"/>
        <color theme="1"/>
        <rFont val="Segoe UI Semilight"/>
        <family val="2"/>
      </rPr>
      <t>prevalecerão sempre os documentos oficiais</t>
    </r>
    <r>
      <rPr>
        <sz val="12"/>
        <color theme="1"/>
        <rFont val="Segoe UI Semilight"/>
        <family val="2"/>
      </rPr>
      <t xml:space="preserve">.
A simulação apresentada nesta planilha considera o </t>
    </r>
    <r>
      <rPr>
        <b/>
        <sz val="12"/>
        <color theme="1"/>
        <rFont val="Segoe UI Semilight"/>
        <family val="2"/>
      </rPr>
      <t>percurso curricular padrão da nova matriz</t>
    </r>
    <r>
      <rPr>
        <sz val="12"/>
        <color theme="1"/>
        <rFont val="Segoe UI Semilight"/>
        <family val="2"/>
      </rPr>
      <t>. Recomenda-se fortemente que, antes do preenchimento, o estudante consulte também o documento “</t>
    </r>
    <r>
      <rPr>
        <i/>
        <sz val="12"/>
        <color theme="1"/>
        <rFont val="Segoe UI Semilight"/>
        <family val="2"/>
      </rPr>
      <t>Planejamento Acadêmico para Migração de Matriz do Curso de Biomedicina - UFMG</t>
    </r>
    <r>
      <rPr>
        <sz val="12"/>
        <color theme="1"/>
        <rFont val="Segoe UI Semilight"/>
        <family val="2"/>
      </rPr>
      <t xml:space="preserve">”.
Para o preenchimento, recomenda-se que o estudante realize o download do seu histórico escolar de graduação e utilize as informações nele contidas para completar as células correspondentes, seguindo atentamente as orientações indicadas em cada seção. As células destacadas em amarelo são as que devem ser preenchidas pelo estudante.
</t>
    </r>
    <r>
      <rPr>
        <b/>
        <sz val="12"/>
        <color theme="1"/>
        <rFont val="Segoe UI Semilight"/>
        <family val="2"/>
      </rPr>
      <t>O preenchimento desta planilha não é obrigatório e tem como finalidade apenas auxiliar na organização e no planejamento acadêmico do estudante</t>
    </r>
    <r>
      <rPr>
        <sz val="12"/>
        <color theme="1"/>
        <rFont val="Segoe UI Semilight"/>
        <family val="2"/>
      </rPr>
      <t>.</t>
    </r>
  </si>
  <si>
    <t>2.5. Já foi aprovado em ACT085 Estágio em Ciências Biomédicas III e realizou pelo menos 315 horas nesse estágio?</t>
  </si>
  <si>
    <t xml:space="preserve">        SIMULADOR DE MIGRAÇÃO DE MATRIZ CURRICULAR DO CURSO DE BIOMEDICINA - UFMG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</si>
</sst>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22"/>
      <color theme="0"/>
      <name val="Segoe UI Semilight"/>
      <family val="2"/>
    </font>
    <font>
      <sz val="12"/>
      <color theme="1"/>
      <name val="Segoe UI Semilight"/>
      <family val="2"/>
    </font>
    <font>
      <b/>
      <sz val="12"/>
      <color theme="1"/>
      <name val="Segoe UI Semilight"/>
      <family val="2"/>
    </font>
    <font>
      <i/>
      <sz val="12"/>
      <color theme="1"/>
      <name val="Segoe UI Semilight"/>
      <family val="2"/>
    </font>
    <font>
      <b/>
      <sz val="12"/>
      <name val="Segoe UI Semilight"/>
      <family val="2"/>
    </font>
  </fonts>
  <fills count="6">
    <fill>
      <patternFill patternType="none"/>
    </fill>
    <fill>
      <patternFill patternType="gray125"/>
    </fill>
    <fill>
      <patternFill patternType="solid">
        <fgColor theme="0" tint="-4.9989318521683403E-2"/>
        <bgColor indexed="64"/>
      </patternFill>
    </fill>
    <fill>
      <patternFill patternType="solid">
        <fgColor theme="6" tint="-0.499984740745262"/>
        <bgColor indexed="64"/>
      </patternFill>
    </fill>
    <fill>
      <gradientFill type="path" left="0.5" right="0.5" top="0.5" bottom="0.5">
        <stop position="0">
          <color theme="0"/>
        </stop>
        <stop position="1">
          <color rgb="FFFDF3FF"/>
        </stop>
      </gradientFill>
    </fill>
    <fill>
      <patternFill patternType="solid">
        <fgColor rgb="FFE7E7FF"/>
        <bgColor indexed="64"/>
      </patternFill>
    </fill>
  </fills>
  <borders count="20">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auto="1"/>
      </right>
      <top style="thin">
        <color theme="0" tint="-0.34998626667073579"/>
      </top>
      <bottom style="thin">
        <color theme="0" tint="-0.34998626667073579"/>
      </bottom>
      <diagonal/>
    </border>
    <border>
      <left style="thin">
        <color auto="1"/>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bottom style="thin">
        <color theme="0" tint="-0.34998626667073579"/>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theme="0" tint="-0.34998626667073579"/>
      </bottom>
      <diagonal/>
    </border>
    <border>
      <left/>
      <right style="thin">
        <color auto="1"/>
      </right>
      <top/>
      <bottom style="thin">
        <color theme="0" tint="-0.34998626667073579"/>
      </bottom>
      <diagonal/>
    </border>
    <border>
      <left/>
      <right style="thin">
        <color auto="1"/>
      </right>
      <top/>
      <bottom style="thin">
        <color auto="1"/>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14996795556505021"/>
      </right>
      <top style="thin">
        <color theme="0" tint="-0.34998626667073579"/>
      </top>
      <bottom style="thin">
        <color theme="0" tint="-0.34998626667073579"/>
      </bottom>
      <diagonal/>
    </border>
    <border>
      <left style="thin">
        <color theme="0" tint="-0.14996795556505021"/>
      </left>
      <right style="thin">
        <color theme="0" tint="-0.34998626667073579"/>
      </right>
      <top style="thin">
        <color theme="0" tint="-0.34998626667073579"/>
      </top>
      <bottom style="thin">
        <color theme="0" tint="-0.34998626667073579"/>
      </bottom>
      <diagonal/>
    </border>
  </borders>
  <cellStyleXfs count="1">
    <xf numFmtId="0" fontId="0" fillId="0" borderId="0"/>
  </cellStyleXfs>
  <cellXfs count="62">
    <xf numFmtId="0" fontId="0" fillId="0" borderId="0" xfId="0"/>
    <xf numFmtId="0" fontId="3" fillId="0" borderId="0" xfId="0" applyFont="1" applyAlignment="1">
      <alignment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3" fillId="0" borderId="0" xfId="0" applyFont="1" applyAlignment="1">
      <alignment horizontal="left" vertical="center" wrapText="1"/>
    </xf>
    <xf numFmtId="0" fontId="5"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justify"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3" fillId="2" borderId="3" xfId="0" applyFont="1" applyFill="1" applyBorder="1" applyAlignment="1">
      <alignment horizontal="center" vertical="center" wrapText="1"/>
    </xf>
    <xf numFmtId="0" fontId="3" fillId="0" borderId="13" xfId="0" applyFont="1" applyBorder="1" applyAlignment="1">
      <alignment vertical="center" wrapText="1"/>
    </xf>
    <xf numFmtId="0" fontId="2" fillId="0" borderId="16" xfId="0" applyFont="1" applyBorder="1" applyAlignment="1">
      <alignment vertical="center" wrapText="1"/>
    </xf>
    <xf numFmtId="0" fontId="2" fillId="0" borderId="17" xfId="0" applyFont="1" applyBorder="1" applyAlignment="1">
      <alignment horizontal="center" vertical="center" wrapText="1"/>
    </xf>
    <xf numFmtId="0" fontId="2" fillId="0" borderId="3" xfId="0" applyFont="1" applyBorder="1" applyAlignment="1" applyProtection="1">
      <alignment horizontal="center" vertical="center" wrapText="1"/>
      <protection locked="0"/>
    </xf>
    <xf numFmtId="0" fontId="3" fillId="0" borderId="3" xfId="0" applyFont="1" applyBorder="1" applyAlignment="1">
      <alignment horizontal="center" vertical="center" wrapText="1"/>
    </xf>
    <xf numFmtId="0" fontId="3" fillId="0" borderId="3" xfId="0" applyFont="1" applyBorder="1" applyAlignment="1">
      <alignment horizontal="justify" vertical="center" wrapText="1"/>
    </xf>
    <xf numFmtId="0" fontId="3" fillId="0" borderId="3" xfId="0" applyFont="1" applyBorder="1" applyAlignment="1">
      <alignment horizontal="left" vertical="center" wrapText="1"/>
    </xf>
    <xf numFmtId="0" fontId="3"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pplyProtection="1">
      <alignment horizontal="center" vertical="center" wrapText="1"/>
      <protection locked="0"/>
    </xf>
    <xf numFmtId="0" fontId="2" fillId="0" borderId="5" xfId="0" applyFont="1" applyBorder="1" applyAlignment="1">
      <alignment horizontal="justify" vertical="center" wrapText="1"/>
    </xf>
    <xf numFmtId="0" fontId="2" fillId="0" borderId="6" xfId="0" applyFont="1" applyBorder="1" applyAlignment="1">
      <alignment horizontal="justify" vertical="center" wrapText="1"/>
    </xf>
    <xf numFmtId="0" fontId="2" fillId="0" borderId="3" xfId="0" applyFont="1" applyBorder="1" applyAlignment="1">
      <alignment horizontal="left" vertical="center" wrapText="1"/>
    </xf>
    <xf numFmtId="0" fontId="2" fillId="0" borderId="12" xfId="0" applyFont="1" applyBorder="1" applyAlignment="1">
      <alignment horizontal="center" vertical="center" wrapText="1"/>
    </xf>
    <xf numFmtId="0" fontId="2" fillId="0" borderId="0" xfId="0" applyFont="1" applyAlignment="1">
      <alignment horizontal="center" vertical="center" wrapText="1"/>
    </xf>
    <xf numFmtId="0" fontId="2" fillId="0" borderId="13" xfId="0" applyFont="1" applyBorder="1" applyAlignment="1">
      <alignment horizontal="center" vertical="center" wrapText="1"/>
    </xf>
    <xf numFmtId="0" fontId="2" fillId="0" borderId="12" xfId="0" applyFont="1" applyBorder="1" applyAlignment="1">
      <alignment horizontal="justify" vertical="center" wrapText="1"/>
    </xf>
    <xf numFmtId="0" fontId="2" fillId="0" borderId="0" xfId="0" applyFont="1" applyAlignment="1">
      <alignment horizontal="justify" vertical="center" wrapText="1"/>
    </xf>
    <xf numFmtId="0" fontId="2" fillId="0" borderId="13" xfId="0" applyFont="1" applyBorder="1" applyAlignment="1">
      <alignment horizontal="justify" vertical="center" wrapText="1"/>
    </xf>
    <xf numFmtId="0" fontId="3" fillId="0" borderId="12" xfId="0" applyFont="1" applyBorder="1" applyAlignment="1">
      <alignment horizontal="left" vertical="center" wrapText="1"/>
    </xf>
    <xf numFmtId="0" fontId="3" fillId="0" borderId="0" xfId="0" applyFont="1" applyAlignment="1">
      <alignment horizontal="left" vertical="center" wrapText="1"/>
    </xf>
    <xf numFmtId="0" fontId="3" fillId="0" borderId="13" xfId="0" applyFont="1" applyBorder="1" applyAlignment="1">
      <alignment horizontal="left"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5" borderId="12"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3" xfId="0" applyFont="1" applyFill="1" applyBorder="1" applyAlignment="1">
      <alignment horizontal="left" vertical="center" wrapText="1"/>
    </xf>
    <xf numFmtId="0" fontId="3" fillId="4" borderId="12" xfId="0" applyFont="1" applyFill="1" applyBorder="1" applyAlignment="1">
      <alignment horizontal="left" vertical="center" wrapText="1"/>
    </xf>
    <xf numFmtId="0" fontId="2" fillId="4" borderId="0" xfId="0" applyFont="1" applyFill="1" applyAlignment="1">
      <alignment horizontal="left" vertical="center" wrapText="1"/>
    </xf>
    <xf numFmtId="0" fontId="2" fillId="4" borderId="13" xfId="0" applyFont="1" applyFill="1" applyBorder="1" applyAlignment="1">
      <alignment horizontal="left" vertical="center" wrapText="1"/>
    </xf>
    <xf numFmtId="0" fontId="2" fillId="0" borderId="3" xfId="0" applyFont="1" applyBorder="1" applyAlignment="1">
      <alignment horizontal="justify" vertical="center" wrapText="1"/>
    </xf>
    <xf numFmtId="0" fontId="3" fillId="0" borderId="0" xfId="0" applyFont="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justify" vertical="center" wrapText="1"/>
    </xf>
    <xf numFmtId="0" fontId="5" fillId="2"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2" fillId="0" borderId="18" xfId="0" applyFont="1" applyBorder="1" applyAlignment="1">
      <alignment horizontal="justify" vertical="center" wrapText="1"/>
    </xf>
    <xf numFmtId="0" fontId="2" fillId="0" borderId="19" xfId="0" applyFont="1" applyBorder="1" applyAlignment="1">
      <alignment horizontal="justify" vertical="center" wrapText="1"/>
    </xf>
    <xf numFmtId="0" fontId="1" fillId="3" borderId="9"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3" borderId="11" xfId="0" applyFont="1" applyFill="1" applyBorder="1" applyAlignment="1">
      <alignment horizontal="left" vertical="center" wrapText="1"/>
    </xf>
    <xf numFmtId="0" fontId="3" fillId="0" borderId="17" xfId="0" applyFont="1" applyBorder="1" applyAlignment="1">
      <alignment horizontal="justify" vertical="center" wrapText="1"/>
    </xf>
    <xf numFmtId="0" fontId="2" fillId="0" borderId="7"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2" xfId="0" applyFont="1" applyBorder="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justify" vertical="center" wrapText="1"/>
    </xf>
    <xf numFmtId="0" fontId="3" fillId="0" borderId="8" xfId="0" applyFont="1" applyBorder="1" applyAlignment="1">
      <alignment horizontal="justify" vertical="center" wrapText="1"/>
    </xf>
    <xf numFmtId="0" fontId="3" fillId="0" borderId="15" xfId="0" applyFont="1" applyBorder="1" applyAlignment="1">
      <alignment horizontal="justify" vertical="center" wrapText="1"/>
    </xf>
  </cellXfs>
  <cellStyles count="1">
    <cellStyle name="Normal" xfId="0" builtinId="0"/>
  </cellStyles>
  <dxfs count="167">
    <dxf>
      <fill>
        <patternFill>
          <bgColor theme="6" tint="0.79998168889431442"/>
        </patternFill>
      </fill>
    </dxf>
    <dxf>
      <fill>
        <patternFill>
          <bgColor theme="5" tint="0.79998168889431442"/>
        </patternFill>
      </fill>
    </dxf>
    <dxf>
      <fill>
        <patternFill>
          <bgColor theme="5" tint="0.79998168889431442"/>
        </patternFill>
      </fill>
    </dxf>
    <dxf>
      <fill>
        <patternFill>
          <bgColor theme="6" tint="0.79998168889431442"/>
        </patternFill>
      </fill>
    </dxf>
    <dxf>
      <fill>
        <gradientFill type="path" left="0.5" right="0.5" top="0.5" bottom="0.5">
          <stop position="0">
            <color theme="0"/>
          </stop>
          <stop position="1">
            <color rgb="FFFEFDD7"/>
          </stop>
        </gradientFill>
      </fill>
    </dxf>
    <dxf>
      <fill>
        <gradientFill type="path" left="0.5" right="0.5" top="0.5" bottom="0.5">
          <stop position="0">
            <color theme="0"/>
          </stop>
          <stop position="1">
            <color rgb="FFFEFDD7"/>
          </stop>
        </gradientFill>
      </fill>
    </dxf>
    <dxf>
      <fill>
        <gradientFill type="path" left="0.5" right="0.5" top="0.5" bottom="0.5">
          <stop position="0">
            <color theme="0"/>
          </stop>
          <stop position="1">
            <color rgb="FFFEFDD7"/>
          </stop>
        </gradientFill>
      </fill>
    </dxf>
    <dxf>
      <fill>
        <gradientFill type="path" left="0.5" right="0.5" top="0.5" bottom="0.5">
          <stop position="0">
            <color theme="0"/>
          </stop>
          <stop position="1">
            <color rgb="FFFEFDD7"/>
          </stop>
        </gradientFill>
      </fill>
    </dxf>
    <dxf>
      <fill>
        <gradientFill type="path" left="0.5" right="0.5" top="0.5" bottom="0.5">
          <stop position="0">
            <color theme="0"/>
          </stop>
          <stop position="1">
            <color rgb="FFFEFDD7"/>
          </stop>
        </gradientFill>
      </fill>
    </dxf>
    <dxf>
      <fill>
        <gradientFill type="path" left="0.5" right="0.5" top="0.5" bottom="0.5">
          <stop position="0">
            <color theme="0"/>
          </stop>
          <stop position="1">
            <color rgb="FFFEFDD7"/>
          </stop>
        </gradientFill>
      </fill>
    </dxf>
    <dxf>
      <fill>
        <gradientFill type="path" left="0.5" right="0.5" top="0.5" bottom="0.5">
          <stop position="0">
            <color theme="0"/>
          </stop>
          <stop position="1">
            <color rgb="FFFEFDD7"/>
          </stop>
        </gradientFill>
      </fill>
    </dxf>
    <dxf>
      <fill>
        <gradientFill type="path" left="0.5" right="0.5" top="0.5" bottom="0.5">
          <stop position="0">
            <color theme="0"/>
          </stop>
          <stop position="1">
            <color rgb="FFFEFDD7"/>
          </stop>
        </gradientFill>
      </fill>
    </dxf>
    <dxf>
      <fill>
        <gradientFill type="path" left="0.5" right="0.5" top="0.5" bottom="0.5">
          <stop position="0">
            <color theme="0"/>
          </stop>
          <stop position="1">
            <color rgb="FFFEFDD7"/>
          </stop>
        </gradientFill>
      </fill>
    </dxf>
    <dxf>
      <fill>
        <patternFill>
          <bgColor theme="6" tint="0.79998168889431442"/>
        </patternFill>
      </fill>
    </dxf>
    <dxf>
      <fill>
        <patternFill>
          <bgColor theme="5" tint="0.79998168889431442"/>
        </patternFill>
      </fill>
    </dxf>
    <dxf>
      <fill>
        <patternFill>
          <bgColor theme="5" tint="0.79998168889431442"/>
        </patternFill>
      </fill>
    </dxf>
    <dxf>
      <fill>
        <patternFill>
          <bgColor theme="6" tint="0.79998168889431442"/>
        </patternFill>
      </fill>
    </dxf>
    <dxf>
      <fill>
        <patternFill>
          <bgColor theme="6" tint="0.79998168889431442"/>
        </patternFill>
      </fill>
    </dxf>
    <dxf>
      <fill>
        <patternFill>
          <bgColor theme="5" tint="0.79998168889431442"/>
        </patternFill>
      </fill>
    </dxf>
    <dxf>
      <fill>
        <patternFill>
          <bgColor theme="5" tint="0.79998168889431442"/>
        </patternFill>
      </fill>
    </dxf>
    <dxf>
      <fill>
        <patternFill>
          <bgColor theme="6" tint="0.79998168889431442"/>
        </patternFill>
      </fill>
    </dxf>
    <dxf>
      <fill>
        <patternFill>
          <bgColor theme="5" tint="0.79998168889431442"/>
        </patternFill>
      </fill>
    </dxf>
    <dxf>
      <fill>
        <patternFill>
          <bgColor theme="5" tint="0.79998168889431442"/>
        </patternFill>
      </fill>
    </dxf>
    <dxf>
      <fill>
        <patternFill>
          <bgColor theme="6" tint="0.79998168889431442"/>
        </patternFill>
      </fill>
    </dxf>
    <dxf>
      <fill>
        <patternFill>
          <bgColor theme="6" tint="0.79998168889431442"/>
        </patternFill>
      </fill>
    </dxf>
    <dxf>
      <fill>
        <patternFill>
          <bgColor theme="5" tint="0.79998168889431442"/>
        </patternFill>
      </fill>
    </dxf>
    <dxf>
      <fill>
        <patternFill>
          <bgColor theme="6" tint="0.79998168889431442"/>
        </patternFill>
      </fill>
    </dxf>
    <dxf>
      <fill>
        <patternFill>
          <bgColor theme="5" tint="0.79998168889431442"/>
        </patternFill>
      </fill>
    </dxf>
    <dxf>
      <fill>
        <patternFill>
          <bgColor theme="6" tint="0.79998168889431442"/>
        </patternFill>
      </fill>
    </dxf>
    <dxf>
      <fill>
        <patternFill>
          <bgColor theme="4" tint="0.79998168889431442"/>
        </patternFill>
      </fill>
    </dxf>
    <dxf>
      <fill>
        <patternFill>
          <bgColor theme="4" tint="0.79998168889431442"/>
        </patternFill>
      </fill>
    </dxf>
    <dxf>
      <fill>
        <patternFill>
          <bgColor theme="5" tint="0.79998168889431442"/>
        </patternFill>
      </fill>
    </dxf>
    <dxf>
      <fill>
        <patternFill>
          <bgColor theme="6" tint="0.79998168889431442"/>
        </patternFill>
      </fill>
    </dxf>
    <dxf>
      <fill>
        <patternFill>
          <bgColor theme="5" tint="0.79998168889431442"/>
        </patternFill>
      </fill>
    </dxf>
    <dxf>
      <fill>
        <patternFill>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6"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5" tint="0.79998168889431442"/>
        </patternFill>
      </fill>
    </dxf>
    <dxf>
      <fill>
        <patternFill patternType="solid">
          <fgColor rgb="FFFFC7CE"/>
          <bgColor theme="5" tint="0.79998168889431442"/>
        </patternFill>
      </fill>
    </dxf>
    <dxf>
      <fill>
        <patternFill patternType="solid">
          <fgColor rgb="FFC6EFCE"/>
          <bgColor theme="5" tint="0.79998168889431442"/>
        </patternFill>
      </fill>
    </dxf>
    <dxf>
      <fill>
        <patternFill patternType="solid">
          <fgColor rgb="FFFFC7CE"/>
          <bgColor theme="5" tint="0.79998168889431442"/>
        </patternFill>
      </fill>
    </dxf>
    <dxf>
      <fill>
        <patternFill patternType="solid">
          <fgColor rgb="FFC6EFCE"/>
          <bgColor theme="5" tint="0.79998168889431442"/>
        </patternFill>
      </fill>
    </dxf>
    <dxf>
      <fill>
        <patternFill patternType="solid">
          <fgColor rgb="FFFFC7CE"/>
          <bgColor theme="5" tint="0.79998168889431442"/>
        </patternFill>
      </fill>
    </dxf>
    <dxf>
      <fill>
        <patternFill patternType="solid">
          <fgColor rgb="FFC6EFCE"/>
          <bgColor theme="5" tint="0.79998168889431442"/>
        </patternFill>
      </fill>
    </dxf>
    <dxf>
      <fill>
        <patternFill patternType="solid">
          <fgColor rgb="FFFFC7CE"/>
          <bgColor theme="5" tint="0.79998168889431442"/>
        </patternFill>
      </fill>
    </dxf>
    <dxf>
      <fill>
        <patternFill patternType="solid">
          <fgColor rgb="FFC6EFCE"/>
          <bgColor theme="5"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5"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C6EFCE"/>
          <bgColor theme="5"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5"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C6EFCE"/>
          <bgColor theme="6" tint="0.79998168889431442"/>
        </patternFill>
      </fill>
    </dxf>
    <dxf>
      <fill>
        <patternFill patternType="solid">
          <fgColor rgb="FFBDD7EE"/>
          <bgColor theme="4"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
      <fill>
        <patternFill patternType="solid">
          <fgColor rgb="FFBDD7EE"/>
          <bgColor theme="4" tint="0.79998168889431442"/>
        </patternFill>
      </fill>
    </dxf>
    <dxf>
      <fill>
        <patternFill patternType="solid">
          <fgColor rgb="FFC6EFCE"/>
          <bgColor rgb="FFC6EFCE"/>
        </patternFill>
      </fill>
    </dxf>
    <dxf>
      <fill>
        <patternFill patternType="solid">
          <fgColor rgb="FFFFC7CE"/>
          <bgColor rgb="FFFFC7CE"/>
        </patternFill>
      </fill>
    </dxf>
    <dxf>
      <fill>
        <patternFill patternType="solid">
          <fgColor rgb="FFC6EFCE"/>
          <bgColor theme="6" tint="0.79998168889431442"/>
        </patternFill>
      </fill>
    </dxf>
    <dxf>
      <fill>
        <patternFill patternType="solid">
          <fgColor rgb="FFBDD7EE"/>
          <bgColor theme="4" tint="0.79998168889431442"/>
        </patternFill>
      </fill>
    </dxf>
    <dxf>
      <fill>
        <patternFill patternType="solid">
          <fgColor rgb="FFC6EFCE"/>
          <bgColor theme="6" tint="0.79998168889431442"/>
        </patternFill>
      </fill>
    </dxf>
    <dxf>
      <fill>
        <patternFill patternType="solid">
          <fgColor rgb="FFFFC7CE"/>
          <bgColor theme="5" tint="0.79998168889431442"/>
        </patternFill>
      </fill>
    </dxf>
    <dxf>
      <fill>
        <patternFill patternType="solid">
          <fgColor rgb="FFBDD7EE"/>
          <bgColor theme="4" tint="0.79998168889431442"/>
        </patternFill>
      </fill>
    </dxf>
    <dxf>
      <fill>
        <patternFill patternType="solid">
          <fgColor rgb="FFFFC7CE"/>
          <bgColor theme="5" tint="0.79998168889431442"/>
        </patternFill>
      </fill>
    </dxf>
    <dxf>
      <fill>
        <patternFill patternType="solid">
          <fgColor rgb="FFBDD7EE"/>
          <bgColor theme="4" tint="0.79998168889431442"/>
        </patternFill>
      </fill>
    </dxf>
    <dxf>
      <fill>
        <patternFill patternType="solid">
          <fgColor rgb="FFFFC7CE"/>
          <bgColor theme="5" tint="0.79998168889431442"/>
        </patternFill>
      </fill>
    </dxf>
    <dxf>
      <fill>
        <patternFill patternType="solid">
          <fgColor rgb="FFC6EFCE"/>
          <bgColor theme="6" tint="0.79998168889431442"/>
        </patternFill>
      </fill>
    </dxf>
  </dxfs>
  <tableStyles count="0" defaultTableStyle="TableStyleMedium9" defaultPivotStyle="PivotStyleLight16"/>
  <colors>
    <mruColors>
      <color rgb="FF3A7DCE"/>
      <color rgb="FFE7E7FF"/>
      <color rgb="FFFDF3FF"/>
      <color rgb="FF008000"/>
      <color rgb="FFFEFDD7"/>
      <color rgb="FFFAFAA4"/>
      <color rgb="FFFF9F9F"/>
      <color rgb="FFFF5050"/>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1.xml"/><Relationship Id="rId13" Type="http://schemas.microsoft.com/office/2017/10/relationships/person" Target="persons/person6.xml"/><Relationship Id="rId3" Type="http://schemas.openxmlformats.org/officeDocument/2006/relationships/styles" Target="styles.xml"/><Relationship Id="rId7" Type="http://schemas.microsoft.com/office/2017/10/relationships/person" Target="persons/person0.xml"/><Relationship Id="rId12" Type="http://schemas.microsoft.com/office/2017/10/relationships/person" Target="persons/person5.xml"/><Relationship Id="rId2" Type="http://schemas.openxmlformats.org/officeDocument/2006/relationships/theme" Target="theme/theme1.xml"/><Relationship Id="rId1" Type="http://schemas.openxmlformats.org/officeDocument/2006/relationships/worksheet" Target="worksheets/sheet1.xml"/><Relationship Id="rId11" Type="http://schemas.microsoft.com/office/2017/10/relationships/person" Target="persons/person3.xml"/><Relationship Id="rId5" Type="http://schemas.openxmlformats.org/officeDocument/2006/relationships/calcChain" Target="calcChain.xml"/><Relationship Id="rId15" Type="http://schemas.microsoft.com/office/2017/10/relationships/person" Target="persons/person7.xml"/><Relationship Id="rId10" Type="http://schemas.microsoft.com/office/2017/10/relationships/person" Target="persons/person2.xml"/><Relationship Id="rId4" Type="http://schemas.openxmlformats.org/officeDocument/2006/relationships/sharedStrings" Target="sharedStrings.xml"/><Relationship Id="rId14" Type="http://schemas.microsoft.com/office/2017/10/relationships/person" Target="persons/person.xml"/><Relationship Id="rId9" Type="http://schemas.microsoft.com/office/2017/10/relationships/person" Target="persons/person4.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18143</xdr:colOff>
      <xdr:row>0</xdr:row>
      <xdr:rowOff>9071</xdr:rowOff>
    </xdr:from>
    <xdr:to>
      <xdr:col>0</xdr:col>
      <xdr:colOff>733333</xdr:colOff>
      <xdr:row>1</xdr:row>
      <xdr:rowOff>-1</xdr:rowOff>
    </xdr:to>
    <xdr:pic>
      <xdr:nvPicPr>
        <xdr:cNvPr id="3" name="Imagem 2">
          <a:extLst>
            <a:ext uri="{FF2B5EF4-FFF2-40B4-BE49-F238E27FC236}">
              <a16:creationId xmlns:a16="http://schemas.microsoft.com/office/drawing/2014/main" id="{99893FBC-7979-BBC9-58BB-DF8804F42ADD}"/>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3600" b="97800" l="6019" r="91852">
                      <a14:foregroundMark x1="13333" y1="25200" x2="67315" y2="54800"/>
                      <a14:foregroundMark x1="67315" y1="54800" x2="79259" y2="85600"/>
                      <a14:foregroundMark x1="51296" y1="97800" x2="51296" y2="97800"/>
                      <a14:foregroundMark x1="6019" y1="50400" x2="33333" y2="73400"/>
                      <a14:foregroundMark x1="91944" y1="42400" x2="91944" y2="42400"/>
                      <a14:foregroundMark x1="52593" y1="3600" x2="52593" y2="3600"/>
                    </a14:backgroundRemoval>
                  </a14:imgEffect>
                </a14:imgLayer>
              </a14:imgProps>
            </a:ext>
            <a:ext uri="{28A0092B-C50C-407E-A947-70E740481C1C}">
              <a14:useLocalDpi xmlns:a14="http://schemas.microsoft.com/office/drawing/2010/main" val="0"/>
            </a:ext>
          </a:extLst>
        </a:blip>
        <a:stretch>
          <a:fillRect/>
        </a:stretch>
      </xdr:blipFill>
      <xdr:spPr>
        <a:xfrm>
          <a:off x="18143" y="9071"/>
          <a:ext cx="715190" cy="66221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persons/person3.xml><?xml version="1.0" encoding="utf-8"?>
<personList xmlns="http://schemas.microsoft.com/office/spreadsheetml/2018/threadedcomments" xmlns:x="http://schemas.openxmlformats.org/spreadsheetml/2006/main"/>
</file>

<file path=xl/persons/person4.xml><?xml version="1.0" encoding="utf-8"?>
<personList xmlns="http://schemas.microsoft.com/office/spreadsheetml/2018/threadedcomments" xmlns:x="http://schemas.openxmlformats.org/spreadsheetml/2006/main"/>
</file>

<file path=xl/persons/person5.xml><?xml version="1.0" encoding="utf-8"?>
<personList xmlns="http://schemas.microsoft.com/office/spreadsheetml/2018/threadedcomments" xmlns:x="http://schemas.openxmlformats.org/spreadsheetml/2006/main"/>
</file>

<file path=xl/persons/person6.xml><?xml version="1.0" encoding="utf-8"?>
<personList xmlns="http://schemas.microsoft.com/office/spreadsheetml/2018/threadedcomments" xmlns:x="http://schemas.openxmlformats.org/spreadsheetml/2006/main"/>
</file>

<file path=xl/persons/person7.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dimension ref="A1:J147"/>
  <sheetViews>
    <sheetView showGridLines="0" tabSelected="1" zoomScale="68" zoomScaleNormal="68" workbookViewId="0">
      <selection sqref="A1:F1"/>
    </sheetView>
  </sheetViews>
  <sheetFormatPr defaultColWidth="0" defaultRowHeight="33" customHeight="1" zeroHeight="1" x14ac:dyDescent="0.35"/>
  <cols>
    <col min="1" max="1" width="58.7265625" style="2" customWidth="1"/>
    <col min="2" max="2" width="5.1796875" style="2" customWidth="1"/>
    <col min="3" max="3" width="24.26953125" style="2" customWidth="1"/>
    <col min="4" max="4" width="17.26953125" style="2" customWidth="1"/>
    <col min="5" max="5" width="29.08984375" style="2" customWidth="1"/>
    <col min="6" max="6" width="112.54296875" style="2" customWidth="1"/>
    <col min="7" max="7" width="167.7265625" style="2" hidden="1" customWidth="1"/>
    <col min="8" max="8" width="4.90625" style="2" hidden="1" customWidth="1"/>
    <col min="9" max="9" width="193" style="2" hidden="1" customWidth="1"/>
    <col min="10" max="10" width="3.08984375" style="2" hidden="1" customWidth="1"/>
    <col min="11" max="16384" width="8.7265625" style="2" hidden="1"/>
  </cols>
  <sheetData>
    <row r="1" spans="1:10" ht="52.5" customHeight="1" x14ac:dyDescent="0.35">
      <c r="A1" s="50" t="s">
        <v>211</v>
      </c>
      <c r="B1" s="51"/>
      <c r="C1" s="51"/>
      <c r="D1" s="51"/>
      <c r="E1" s="51"/>
      <c r="F1" s="52"/>
      <c r="G1" s="1"/>
      <c r="H1" s="1"/>
    </row>
    <row r="2" spans="1:10" ht="33" customHeight="1" x14ac:dyDescent="0.35">
      <c r="A2" s="27" t="s">
        <v>209</v>
      </c>
      <c r="B2" s="28"/>
      <c r="C2" s="28"/>
      <c r="D2" s="28"/>
      <c r="E2" s="28"/>
      <c r="F2" s="29"/>
      <c r="G2" s="3"/>
      <c r="H2" s="3"/>
    </row>
    <row r="3" spans="1:10" ht="33" customHeight="1" x14ac:dyDescent="0.35">
      <c r="A3" s="27"/>
      <c r="B3" s="28"/>
      <c r="C3" s="28"/>
      <c r="D3" s="28"/>
      <c r="E3" s="28"/>
      <c r="F3" s="29"/>
      <c r="G3" s="3"/>
      <c r="H3" s="3"/>
    </row>
    <row r="4" spans="1:10" ht="117.5" customHeight="1" x14ac:dyDescent="0.35">
      <c r="A4" s="27"/>
      <c r="B4" s="28"/>
      <c r="C4" s="28"/>
      <c r="D4" s="28"/>
      <c r="E4" s="28"/>
      <c r="F4" s="29"/>
      <c r="G4" s="3"/>
      <c r="H4" s="3"/>
    </row>
    <row r="5" spans="1:10" s="4" customFormat="1" ht="33" customHeight="1" x14ac:dyDescent="0.35">
      <c r="A5" s="35" t="s">
        <v>0</v>
      </c>
      <c r="B5" s="36"/>
      <c r="C5" s="36"/>
      <c r="D5" s="36"/>
      <c r="E5" s="36"/>
      <c r="F5" s="37"/>
      <c r="G5" s="1"/>
      <c r="H5" s="1"/>
    </row>
    <row r="6" spans="1:10" s="4" customFormat="1" ht="69.5" customHeight="1" x14ac:dyDescent="0.35">
      <c r="A6" s="27" t="s">
        <v>157</v>
      </c>
      <c r="B6" s="28"/>
      <c r="C6" s="28"/>
      <c r="D6" s="28"/>
      <c r="E6" s="28"/>
      <c r="F6" s="29"/>
    </row>
    <row r="7" spans="1:10" ht="98" customHeight="1" x14ac:dyDescent="0.35">
      <c r="A7" s="45" t="s">
        <v>1</v>
      </c>
      <c r="B7" s="45"/>
      <c r="C7" s="45"/>
      <c r="D7" s="5" t="s">
        <v>2</v>
      </c>
      <c r="E7" s="45" t="s">
        <v>110</v>
      </c>
      <c r="F7" s="45"/>
    </row>
    <row r="8" spans="1:10" ht="33" customHeight="1" x14ac:dyDescent="0.35">
      <c r="A8" s="17" t="s">
        <v>40</v>
      </c>
      <c r="B8" s="17"/>
      <c r="C8" s="17"/>
      <c r="D8" s="14"/>
      <c r="E8" s="41" t="str">
        <f>IF(D8="","",IF(D8="S","Disciplina integralizada. O estudante terá equivalência automática "&amp;I8,"Disciplina não integralizada. O estudante deverá cursar "&amp;G8))</f>
        <v/>
      </c>
      <c r="F8" s="41"/>
      <c r="G8" s="8" t="s">
        <v>81</v>
      </c>
      <c r="H8" s="2">
        <v>0</v>
      </c>
      <c r="I8" s="9" t="s">
        <v>158</v>
      </c>
      <c r="J8" s="2">
        <f>IF(D8="S",H8,0)</f>
        <v>0</v>
      </c>
    </row>
    <row r="9" spans="1:10" ht="33" customHeight="1" x14ac:dyDescent="0.35">
      <c r="A9" s="17" t="s">
        <v>41</v>
      </c>
      <c r="B9" s="17"/>
      <c r="C9" s="17"/>
      <c r="D9" s="14"/>
      <c r="E9" s="41" t="str">
        <f t="shared" ref="E9:E44" si="0">IF(D9="","",IF(D9="S","Disciplina integralizada. O estudante terá equivalência automática "&amp;I9,"Disciplina não integralizada. O estudante deverá cursar "&amp;G9))</f>
        <v/>
      </c>
      <c r="F9" s="41"/>
      <c r="G9" s="8" t="s">
        <v>82</v>
      </c>
      <c r="H9" s="2">
        <v>0</v>
      </c>
      <c r="I9" s="9" t="s">
        <v>159</v>
      </c>
      <c r="J9" s="2">
        <f t="shared" ref="J9:J44" si="1">IF(D9="S",H9,0)</f>
        <v>0</v>
      </c>
    </row>
    <row r="10" spans="1:10" ht="33" customHeight="1" x14ac:dyDescent="0.35">
      <c r="A10" s="17" t="s">
        <v>42</v>
      </c>
      <c r="B10" s="17"/>
      <c r="C10" s="17"/>
      <c r="D10" s="14"/>
      <c r="E10" s="41" t="str">
        <f t="shared" si="0"/>
        <v/>
      </c>
      <c r="F10" s="41"/>
      <c r="G10" s="8" t="s">
        <v>83</v>
      </c>
      <c r="H10" s="2">
        <v>15</v>
      </c>
      <c r="I10" s="9" t="s">
        <v>192</v>
      </c>
      <c r="J10" s="2">
        <f t="shared" si="1"/>
        <v>0</v>
      </c>
    </row>
    <row r="11" spans="1:10" ht="33" customHeight="1" x14ac:dyDescent="0.35">
      <c r="A11" s="17" t="s">
        <v>43</v>
      </c>
      <c r="B11" s="17"/>
      <c r="C11" s="17"/>
      <c r="D11" s="14"/>
      <c r="E11" s="41" t="str">
        <f t="shared" si="0"/>
        <v/>
      </c>
      <c r="F11" s="41"/>
      <c r="G11" s="8" t="s">
        <v>84</v>
      </c>
      <c r="H11" s="2">
        <v>0</v>
      </c>
      <c r="I11" s="9" t="s">
        <v>160</v>
      </c>
      <c r="J11" s="2">
        <f t="shared" si="1"/>
        <v>0</v>
      </c>
    </row>
    <row r="12" spans="1:10" ht="33" customHeight="1" x14ac:dyDescent="0.35">
      <c r="A12" s="17" t="s">
        <v>44</v>
      </c>
      <c r="B12" s="17"/>
      <c r="C12" s="17"/>
      <c r="D12" s="14"/>
      <c r="E12" s="41" t="str">
        <f t="shared" si="0"/>
        <v/>
      </c>
      <c r="F12" s="41"/>
      <c r="G12" s="8" t="s">
        <v>85</v>
      </c>
      <c r="H12" s="2">
        <v>0</v>
      </c>
      <c r="I12" s="9" t="s">
        <v>161</v>
      </c>
      <c r="J12" s="2">
        <f t="shared" si="1"/>
        <v>0</v>
      </c>
    </row>
    <row r="13" spans="1:10" ht="33" customHeight="1" x14ac:dyDescent="0.35">
      <c r="A13" s="17" t="s">
        <v>45</v>
      </c>
      <c r="B13" s="17"/>
      <c r="C13" s="17"/>
      <c r="D13" s="14"/>
      <c r="E13" s="41" t="str">
        <f t="shared" si="0"/>
        <v/>
      </c>
      <c r="F13" s="41"/>
      <c r="G13" s="8" t="s">
        <v>86</v>
      </c>
      <c r="H13" s="2">
        <v>0</v>
      </c>
      <c r="I13" s="9" t="s">
        <v>162</v>
      </c>
      <c r="J13" s="2">
        <f t="shared" si="1"/>
        <v>0</v>
      </c>
    </row>
    <row r="14" spans="1:10" ht="33" customHeight="1" x14ac:dyDescent="0.35">
      <c r="A14" s="17" t="s">
        <v>46</v>
      </c>
      <c r="B14" s="17"/>
      <c r="C14" s="17"/>
      <c r="D14" s="14"/>
      <c r="E14" s="41" t="str">
        <f t="shared" si="0"/>
        <v/>
      </c>
      <c r="F14" s="41"/>
      <c r="G14" s="8" t="s">
        <v>87</v>
      </c>
      <c r="H14" s="2">
        <v>0</v>
      </c>
      <c r="I14" s="9" t="s">
        <v>163</v>
      </c>
      <c r="J14" s="2">
        <f t="shared" si="1"/>
        <v>0</v>
      </c>
    </row>
    <row r="15" spans="1:10" ht="33" customHeight="1" x14ac:dyDescent="0.35">
      <c r="A15" s="17" t="s">
        <v>47</v>
      </c>
      <c r="B15" s="17"/>
      <c r="C15" s="17"/>
      <c r="D15" s="14"/>
      <c r="E15" s="41" t="str">
        <f t="shared" si="0"/>
        <v/>
      </c>
      <c r="F15" s="41"/>
      <c r="G15" s="8" t="s">
        <v>88</v>
      </c>
      <c r="H15" s="2">
        <v>0</v>
      </c>
      <c r="I15" s="9" t="s">
        <v>164</v>
      </c>
      <c r="J15" s="2">
        <f>IF(D15="S",H15,0)</f>
        <v>0</v>
      </c>
    </row>
    <row r="16" spans="1:10" ht="33" customHeight="1" x14ac:dyDescent="0.35">
      <c r="A16" s="17" t="s">
        <v>48</v>
      </c>
      <c r="B16" s="17"/>
      <c r="C16" s="17"/>
      <c r="D16" s="14"/>
      <c r="E16" s="41" t="str">
        <f>IF(D16="","",IF(D16="S","A disciplina não será mais obrigatória na nova matriz curricular. O estudante terá equivalência automática na forma de disciplina optativa FAF Tópicos em Ciências Biomédicas II (30h).","Disciplina não integralizada. Contudo, a disciplina não será mais obrigatória na nova matriz curricular."))</f>
        <v/>
      </c>
      <c r="F16" s="41"/>
      <c r="G16" s="8" t="s">
        <v>3</v>
      </c>
      <c r="H16" s="2">
        <v>30</v>
      </c>
      <c r="I16" s="9" t="s">
        <v>3</v>
      </c>
      <c r="J16" s="2">
        <f t="shared" si="1"/>
        <v>0</v>
      </c>
    </row>
    <row r="17" spans="1:10" ht="33" customHeight="1" x14ac:dyDescent="0.35">
      <c r="A17" s="17" t="s">
        <v>49</v>
      </c>
      <c r="B17" s="17"/>
      <c r="C17" s="17"/>
      <c r="D17" s="14"/>
      <c r="E17" s="41" t="str">
        <f t="shared" si="0"/>
        <v/>
      </c>
      <c r="F17" s="41"/>
      <c r="G17" s="8" t="s">
        <v>78</v>
      </c>
      <c r="H17" s="2">
        <v>0</v>
      </c>
      <c r="I17" s="9" t="s">
        <v>165</v>
      </c>
      <c r="J17" s="2">
        <f t="shared" si="1"/>
        <v>0</v>
      </c>
    </row>
    <row r="18" spans="1:10" ht="33" customHeight="1" x14ac:dyDescent="0.35">
      <c r="A18" s="17" t="s">
        <v>50</v>
      </c>
      <c r="B18" s="17"/>
      <c r="C18" s="17"/>
      <c r="D18" s="14"/>
      <c r="E18" s="41" t="str">
        <f t="shared" si="0"/>
        <v/>
      </c>
      <c r="F18" s="41"/>
      <c r="G18" s="8" t="s">
        <v>79</v>
      </c>
      <c r="H18" s="2">
        <v>0</v>
      </c>
      <c r="I18" s="9" t="s">
        <v>166</v>
      </c>
      <c r="J18" s="2">
        <f t="shared" si="1"/>
        <v>0</v>
      </c>
    </row>
    <row r="19" spans="1:10" ht="33" customHeight="1" x14ac:dyDescent="0.35">
      <c r="A19" s="17" t="s">
        <v>51</v>
      </c>
      <c r="B19" s="17"/>
      <c r="C19" s="17"/>
      <c r="D19" s="14"/>
      <c r="E19" s="41" t="str">
        <f t="shared" si="0"/>
        <v/>
      </c>
      <c r="F19" s="41"/>
      <c r="G19" s="8" t="s">
        <v>90</v>
      </c>
      <c r="H19" s="2">
        <v>0</v>
      </c>
      <c r="I19" s="9" t="s">
        <v>167</v>
      </c>
      <c r="J19" s="2">
        <f t="shared" si="1"/>
        <v>0</v>
      </c>
    </row>
    <row r="20" spans="1:10" ht="33" customHeight="1" x14ac:dyDescent="0.35">
      <c r="A20" s="17" t="s">
        <v>52</v>
      </c>
      <c r="B20" s="17"/>
      <c r="C20" s="17"/>
      <c r="D20" s="14"/>
      <c r="E20" s="41" t="str">
        <f t="shared" si="0"/>
        <v/>
      </c>
      <c r="F20" s="41"/>
      <c r="G20" s="8" t="s">
        <v>197</v>
      </c>
      <c r="H20" s="2">
        <v>15</v>
      </c>
      <c r="I20" s="9" t="s">
        <v>196</v>
      </c>
      <c r="J20" s="2">
        <f t="shared" si="1"/>
        <v>0</v>
      </c>
    </row>
    <row r="21" spans="1:10" ht="33" customHeight="1" x14ac:dyDescent="0.35">
      <c r="A21" s="17" t="s">
        <v>53</v>
      </c>
      <c r="B21" s="17"/>
      <c r="C21" s="17"/>
      <c r="D21" s="14"/>
      <c r="E21" s="41" t="str">
        <f t="shared" si="0"/>
        <v/>
      </c>
      <c r="F21" s="41"/>
      <c r="G21" s="8" t="s">
        <v>89</v>
      </c>
      <c r="H21" s="2">
        <v>0</v>
      </c>
      <c r="I21" s="9" t="s">
        <v>168</v>
      </c>
      <c r="J21" s="2">
        <f t="shared" si="1"/>
        <v>0</v>
      </c>
    </row>
    <row r="22" spans="1:10" ht="33" customHeight="1" x14ac:dyDescent="0.35">
      <c r="A22" s="17" t="s">
        <v>54</v>
      </c>
      <c r="B22" s="17"/>
      <c r="C22" s="17"/>
      <c r="D22" s="14"/>
      <c r="E22" s="41" t="str">
        <f t="shared" si="0"/>
        <v/>
      </c>
      <c r="F22" s="41"/>
      <c r="G22" s="8" t="s">
        <v>80</v>
      </c>
      <c r="H22" s="2">
        <v>0</v>
      </c>
      <c r="I22" s="9" t="s">
        <v>169</v>
      </c>
      <c r="J22" s="2">
        <f t="shared" si="1"/>
        <v>0</v>
      </c>
    </row>
    <row r="23" spans="1:10" ht="33" customHeight="1" x14ac:dyDescent="0.35">
      <c r="A23" s="17" t="s">
        <v>55</v>
      </c>
      <c r="B23" s="17"/>
      <c r="C23" s="17"/>
      <c r="D23" s="14"/>
      <c r="E23" s="41" t="str">
        <f>IF(D23="","",IF(D23="S","Disciplina integralizada. O estudante terá equivalência automática "&amp;I23,"Disciplina não integralizada. O estudante deverá cursar "&amp;G23))</f>
        <v/>
      </c>
      <c r="F23" s="41"/>
      <c r="G23" s="8" t="s">
        <v>93</v>
      </c>
      <c r="H23" s="2">
        <v>15</v>
      </c>
      <c r="I23" s="9" t="s">
        <v>170</v>
      </c>
      <c r="J23" s="2">
        <f t="shared" si="1"/>
        <v>0</v>
      </c>
    </row>
    <row r="24" spans="1:10" ht="33" customHeight="1" x14ac:dyDescent="0.35">
      <c r="A24" s="17" t="s">
        <v>56</v>
      </c>
      <c r="B24" s="17"/>
      <c r="C24" s="17"/>
      <c r="D24" s="14"/>
      <c r="E24" s="41" t="str">
        <f t="shared" si="0"/>
        <v/>
      </c>
      <c r="F24" s="41"/>
      <c r="G24" s="8" t="s">
        <v>91</v>
      </c>
      <c r="H24" s="2">
        <v>0</v>
      </c>
      <c r="I24" s="9" t="s">
        <v>171</v>
      </c>
      <c r="J24" s="2">
        <f t="shared" si="1"/>
        <v>0</v>
      </c>
    </row>
    <row r="25" spans="1:10" ht="33" customHeight="1" x14ac:dyDescent="0.35">
      <c r="A25" s="17" t="s">
        <v>57</v>
      </c>
      <c r="B25" s="17"/>
      <c r="C25" s="17"/>
      <c r="D25" s="14"/>
      <c r="E25" s="41" t="str">
        <f t="shared" si="0"/>
        <v/>
      </c>
      <c r="F25" s="41"/>
      <c r="G25" s="8" t="s">
        <v>94</v>
      </c>
      <c r="H25" s="2">
        <v>0</v>
      </c>
      <c r="I25" s="9" t="s">
        <v>172</v>
      </c>
      <c r="J25" s="2">
        <f t="shared" si="1"/>
        <v>0</v>
      </c>
    </row>
    <row r="26" spans="1:10" ht="33" customHeight="1" x14ac:dyDescent="0.35">
      <c r="A26" s="17" t="s">
        <v>58</v>
      </c>
      <c r="B26" s="17"/>
      <c r="C26" s="17"/>
      <c r="D26" s="14"/>
      <c r="E26" s="41" t="str">
        <f t="shared" si="0"/>
        <v/>
      </c>
      <c r="F26" s="41"/>
      <c r="G26" s="8" t="s">
        <v>92</v>
      </c>
      <c r="H26" s="2">
        <v>0</v>
      </c>
      <c r="I26" s="9" t="s">
        <v>173</v>
      </c>
      <c r="J26" s="2">
        <f t="shared" si="1"/>
        <v>0</v>
      </c>
    </row>
    <row r="27" spans="1:10" ht="33" customHeight="1" x14ac:dyDescent="0.35">
      <c r="A27" s="17" t="s">
        <v>59</v>
      </c>
      <c r="B27" s="17"/>
      <c r="C27" s="17"/>
      <c r="D27" s="14"/>
      <c r="E27" s="41" t="str">
        <f t="shared" si="0"/>
        <v/>
      </c>
      <c r="F27" s="41"/>
      <c r="G27" s="8" t="s">
        <v>95</v>
      </c>
      <c r="H27" s="2">
        <v>0</v>
      </c>
      <c r="I27" s="9" t="s">
        <v>174</v>
      </c>
      <c r="J27" s="2">
        <f t="shared" si="1"/>
        <v>0</v>
      </c>
    </row>
    <row r="28" spans="1:10" ht="33" customHeight="1" x14ac:dyDescent="0.35">
      <c r="A28" s="17" t="s">
        <v>60</v>
      </c>
      <c r="B28" s="17"/>
      <c r="C28" s="17"/>
      <c r="D28" s="14"/>
      <c r="E28" s="41" t="str">
        <f t="shared" si="0"/>
        <v/>
      </c>
      <c r="F28" s="41"/>
      <c r="G28" s="8" t="s">
        <v>193</v>
      </c>
      <c r="H28" s="2">
        <v>0</v>
      </c>
      <c r="I28" s="9" t="s">
        <v>175</v>
      </c>
      <c r="J28" s="2">
        <f t="shared" si="1"/>
        <v>0</v>
      </c>
    </row>
    <row r="29" spans="1:10" ht="33" customHeight="1" x14ac:dyDescent="0.35">
      <c r="A29" s="17" t="s">
        <v>61</v>
      </c>
      <c r="B29" s="17"/>
      <c r="C29" s="17"/>
      <c r="D29" s="14"/>
      <c r="E29" s="41" t="str">
        <f t="shared" si="0"/>
        <v/>
      </c>
      <c r="F29" s="41"/>
      <c r="G29" s="8" t="s">
        <v>96</v>
      </c>
      <c r="H29" s="2">
        <v>15</v>
      </c>
      <c r="I29" s="9" t="s">
        <v>176</v>
      </c>
      <c r="J29" s="2">
        <f t="shared" si="1"/>
        <v>0</v>
      </c>
    </row>
    <row r="30" spans="1:10" ht="33" customHeight="1" x14ac:dyDescent="0.35">
      <c r="A30" s="17" t="s">
        <v>62</v>
      </c>
      <c r="B30" s="17"/>
      <c r="C30" s="17"/>
      <c r="D30" s="14"/>
      <c r="E30" s="41" t="str">
        <f t="shared" si="0"/>
        <v/>
      </c>
      <c r="F30" s="41"/>
      <c r="G30" s="8" t="s">
        <v>97</v>
      </c>
      <c r="H30" s="2">
        <v>0</v>
      </c>
      <c r="I30" s="9" t="s">
        <v>177</v>
      </c>
      <c r="J30" s="2">
        <f t="shared" si="1"/>
        <v>0</v>
      </c>
    </row>
    <row r="31" spans="1:10" ht="33" customHeight="1" x14ac:dyDescent="0.35">
      <c r="A31" s="17" t="s">
        <v>63</v>
      </c>
      <c r="B31" s="17"/>
      <c r="C31" s="17"/>
      <c r="D31" s="14"/>
      <c r="E31" s="41" t="str">
        <f t="shared" si="0"/>
        <v/>
      </c>
      <c r="F31" s="41"/>
      <c r="G31" s="8" t="s">
        <v>98</v>
      </c>
      <c r="H31" s="2">
        <v>15</v>
      </c>
      <c r="I31" s="9" t="s">
        <v>178</v>
      </c>
      <c r="J31" s="2">
        <f t="shared" si="1"/>
        <v>0</v>
      </c>
    </row>
    <row r="32" spans="1:10" ht="33" customHeight="1" x14ac:dyDescent="0.35">
      <c r="A32" s="17" t="s">
        <v>64</v>
      </c>
      <c r="B32" s="17"/>
      <c r="C32" s="17"/>
      <c r="D32" s="14"/>
      <c r="E32" s="41" t="str">
        <f t="shared" si="0"/>
        <v/>
      </c>
      <c r="F32" s="41"/>
      <c r="G32" s="8" t="s">
        <v>99</v>
      </c>
      <c r="H32" s="2">
        <v>15</v>
      </c>
      <c r="I32" s="9" t="s">
        <v>179</v>
      </c>
      <c r="J32" s="2">
        <f t="shared" si="1"/>
        <v>0</v>
      </c>
    </row>
    <row r="33" spans="1:10" ht="33" customHeight="1" x14ac:dyDescent="0.35">
      <c r="A33" s="17" t="s">
        <v>65</v>
      </c>
      <c r="B33" s="17"/>
      <c r="C33" s="17"/>
      <c r="D33" s="14"/>
      <c r="E33" s="41" t="str">
        <f t="shared" si="0"/>
        <v/>
      </c>
      <c r="F33" s="41"/>
      <c r="G33" s="8" t="s">
        <v>100</v>
      </c>
      <c r="H33" s="2">
        <v>0</v>
      </c>
      <c r="I33" s="9" t="s">
        <v>180</v>
      </c>
      <c r="J33" s="2">
        <f t="shared" si="1"/>
        <v>0</v>
      </c>
    </row>
    <row r="34" spans="1:10" ht="33" customHeight="1" x14ac:dyDescent="0.35">
      <c r="A34" s="17" t="s">
        <v>66</v>
      </c>
      <c r="B34" s="17"/>
      <c r="C34" s="17"/>
      <c r="D34" s="14"/>
      <c r="E34" s="41" t="str">
        <f t="shared" si="0"/>
        <v/>
      </c>
      <c r="F34" s="41"/>
      <c r="G34" s="8" t="s">
        <v>194</v>
      </c>
      <c r="H34" s="2">
        <v>0</v>
      </c>
      <c r="I34" s="9" t="s">
        <v>181</v>
      </c>
      <c r="J34" s="2">
        <f t="shared" si="1"/>
        <v>0</v>
      </c>
    </row>
    <row r="35" spans="1:10" ht="33" customHeight="1" x14ac:dyDescent="0.35">
      <c r="A35" s="17" t="s">
        <v>67</v>
      </c>
      <c r="B35" s="17"/>
      <c r="C35" s="17"/>
      <c r="D35" s="14"/>
      <c r="E35" s="41" t="str">
        <f t="shared" si="0"/>
        <v/>
      </c>
      <c r="F35" s="41"/>
      <c r="G35" s="8" t="s">
        <v>101</v>
      </c>
      <c r="H35" s="2">
        <v>0</v>
      </c>
      <c r="I35" s="9" t="s">
        <v>182</v>
      </c>
      <c r="J35" s="2">
        <f t="shared" si="1"/>
        <v>0</v>
      </c>
    </row>
    <row r="36" spans="1:10" ht="33" customHeight="1" x14ac:dyDescent="0.35">
      <c r="A36" s="17" t="s">
        <v>68</v>
      </c>
      <c r="B36" s="17"/>
      <c r="C36" s="17"/>
      <c r="D36" s="14"/>
      <c r="E36" s="41" t="str">
        <f t="shared" si="0"/>
        <v/>
      </c>
      <c r="F36" s="41"/>
      <c r="G36" s="8" t="s">
        <v>106</v>
      </c>
      <c r="H36" s="2">
        <v>0</v>
      </c>
      <c r="I36" s="9" t="s">
        <v>183</v>
      </c>
      <c r="J36" s="2">
        <f t="shared" si="1"/>
        <v>0</v>
      </c>
    </row>
    <row r="37" spans="1:10" ht="33" customHeight="1" x14ac:dyDescent="0.35">
      <c r="A37" s="17" t="s">
        <v>69</v>
      </c>
      <c r="B37" s="17"/>
      <c r="C37" s="17"/>
      <c r="D37" s="14"/>
      <c r="E37" s="41" t="str">
        <f t="shared" si="0"/>
        <v/>
      </c>
      <c r="F37" s="41"/>
      <c r="G37" s="8" t="s">
        <v>102</v>
      </c>
      <c r="H37" s="2">
        <v>0</v>
      </c>
      <c r="I37" s="9" t="s">
        <v>184</v>
      </c>
      <c r="J37" s="2">
        <f t="shared" si="1"/>
        <v>0</v>
      </c>
    </row>
    <row r="38" spans="1:10" ht="33" customHeight="1" x14ac:dyDescent="0.35">
      <c r="A38" s="17" t="s">
        <v>70</v>
      </c>
      <c r="B38" s="17"/>
      <c r="C38" s="17"/>
      <c r="D38" s="14"/>
      <c r="E38" s="41" t="str">
        <f t="shared" si="0"/>
        <v/>
      </c>
      <c r="F38" s="41"/>
      <c r="G38" s="8" t="s">
        <v>107</v>
      </c>
      <c r="H38" s="2">
        <v>15</v>
      </c>
      <c r="I38" s="9" t="s">
        <v>185</v>
      </c>
      <c r="J38" s="2">
        <f t="shared" si="1"/>
        <v>0</v>
      </c>
    </row>
    <row r="39" spans="1:10" ht="33" customHeight="1" x14ac:dyDescent="0.35">
      <c r="A39" s="17" t="s">
        <v>71</v>
      </c>
      <c r="B39" s="17"/>
      <c r="C39" s="17"/>
      <c r="D39" s="14"/>
      <c r="E39" s="41" t="str">
        <f t="shared" si="0"/>
        <v/>
      </c>
      <c r="F39" s="41"/>
      <c r="G39" s="8" t="s">
        <v>103</v>
      </c>
      <c r="H39" s="2">
        <v>0</v>
      </c>
      <c r="I39" s="9" t="s">
        <v>186</v>
      </c>
      <c r="J39" s="2">
        <f t="shared" si="1"/>
        <v>0</v>
      </c>
    </row>
    <row r="40" spans="1:10" ht="33" customHeight="1" x14ac:dyDescent="0.35">
      <c r="A40" s="17" t="s">
        <v>72</v>
      </c>
      <c r="B40" s="17"/>
      <c r="C40" s="17"/>
      <c r="D40" s="14"/>
      <c r="E40" s="41" t="str">
        <f t="shared" si="0"/>
        <v/>
      </c>
      <c r="F40" s="41"/>
      <c r="G40" s="8" t="s">
        <v>195</v>
      </c>
      <c r="H40" s="2">
        <v>0</v>
      </c>
      <c r="I40" s="9" t="s">
        <v>187</v>
      </c>
      <c r="J40" s="2">
        <f t="shared" si="1"/>
        <v>0</v>
      </c>
    </row>
    <row r="41" spans="1:10" ht="33" customHeight="1" x14ac:dyDescent="0.35">
      <c r="A41" s="17" t="s">
        <v>73</v>
      </c>
      <c r="B41" s="17"/>
      <c r="C41" s="17"/>
      <c r="D41" s="14"/>
      <c r="E41" s="41" t="str">
        <f t="shared" si="0"/>
        <v/>
      </c>
      <c r="F41" s="41"/>
      <c r="G41" s="8" t="s">
        <v>104</v>
      </c>
      <c r="H41" s="2">
        <v>0</v>
      </c>
      <c r="I41" s="9" t="s">
        <v>188</v>
      </c>
      <c r="J41" s="2">
        <f t="shared" si="1"/>
        <v>0</v>
      </c>
    </row>
    <row r="42" spans="1:10" ht="33" customHeight="1" x14ac:dyDescent="0.35">
      <c r="A42" s="17" t="s">
        <v>74</v>
      </c>
      <c r="B42" s="17"/>
      <c r="C42" s="17"/>
      <c r="D42" s="14"/>
      <c r="E42" s="41" t="str">
        <f t="shared" si="0"/>
        <v/>
      </c>
      <c r="F42" s="41"/>
      <c r="G42" s="8" t="s">
        <v>105</v>
      </c>
      <c r="H42" s="2">
        <v>0</v>
      </c>
      <c r="I42" s="9" t="s">
        <v>189</v>
      </c>
      <c r="J42" s="2">
        <f t="shared" si="1"/>
        <v>0</v>
      </c>
    </row>
    <row r="43" spans="1:10" ht="33" customHeight="1" x14ac:dyDescent="0.35">
      <c r="A43" s="17" t="s">
        <v>76</v>
      </c>
      <c r="B43" s="17"/>
      <c r="C43" s="17"/>
      <c r="D43" s="14"/>
      <c r="E43" s="41" t="str">
        <f t="shared" si="0"/>
        <v/>
      </c>
      <c r="F43" s="41"/>
      <c r="G43" s="8" t="s">
        <v>108</v>
      </c>
      <c r="H43" s="2">
        <v>15</v>
      </c>
      <c r="I43" s="9" t="s">
        <v>190</v>
      </c>
      <c r="J43" s="2">
        <f t="shared" si="1"/>
        <v>0</v>
      </c>
    </row>
    <row r="44" spans="1:10" ht="33" customHeight="1" x14ac:dyDescent="0.35">
      <c r="A44" s="17" t="s">
        <v>75</v>
      </c>
      <c r="B44" s="17"/>
      <c r="C44" s="17"/>
      <c r="D44" s="14"/>
      <c r="E44" s="41" t="str">
        <f t="shared" si="0"/>
        <v/>
      </c>
      <c r="F44" s="41"/>
      <c r="G44" s="8" t="s">
        <v>109</v>
      </c>
      <c r="H44" s="2">
        <v>0</v>
      </c>
      <c r="I44" s="9" t="s">
        <v>191</v>
      </c>
      <c r="J44" s="2">
        <f t="shared" si="1"/>
        <v>0</v>
      </c>
    </row>
    <row r="45" spans="1:10" ht="33" customHeight="1" x14ac:dyDescent="0.35">
      <c r="A45" s="24"/>
      <c r="B45" s="25"/>
      <c r="C45" s="25"/>
      <c r="D45" s="25"/>
      <c r="E45" s="25"/>
      <c r="F45" s="26"/>
    </row>
    <row r="46" spans="1:10" ht="33" customHeight="1" x14ac:dyDescent="0.35">
      <c r="A46" s="38" t="s">
        <v>200</v>
      </c>
      <c r="B46" s="39"/>
      <c r="C46" s="39"/>
      <c r="D46" s="39"/>
      <c r="E46" s="39"/>
      <c r="F46" s="40"/>
    </row>
    <row r="47" spans="1:10" ht="65" customHeight="1" x14ac:dyDescent="0.35">
      <c r="A47" s="59" t="s">
        <v>202</v>
      </c>
      <c r="B47" s="60"/>
      <c r="C47" s="60"/>
      <c r="D47" s="60"/>
      <c r="E47" s="60"/>
      <c r="F47" s="61"/>
    </row>
    <row r="48" spans="1:10" ht="109.5" customHeight="1" x14ac:dyDescent="0.35">
      <c r="A48" s="18" t="s">
        <v>112</v>
      </c>
      <c r="B48" s="18"/>
      <c r="C48" s="18"/>
      <c r="D48" s="10" t="s">
        <v>111</v>
      </c>
      <c r="E48" s="18" t="s">
        <v>110</v>
      </c>
      <c r="F48" s="46"/>
    </row>
    <row r="49" spans="1:8" ht="33" customHeight="1" x14ac:dyDescent="0.35">
      <c r="A49" s="16" t="s">
        <v>113</v>
      </c>
      <c r="B49" s="16"/>
      <c r="C49" s="16"/>
      <c r="D49" s="14"/>
      <c r="E49" s="41" t="str">
        <f>IF(D49="","",IF(D49="S","Ir para a próxima pergunta","O estudante deverá cursar ACTXXX Estágio em Ciências Biomédicas I (330h) e ACTXXX Estágio em Ciências Biomédicas II (315h). Observe os pré-requisitos e pule para a Seção 3 - Equivalência de disciplinas optativas"))</f>
        <v/>
      </c>
      <c r="F49" s="41"/>
    </row>
    <row r="50" spans="1:8" ht="42.5" customHeight="1" x14ac:dyDescent="0.35">
      <c r="A50" s="16" t="s">
        <v>203</v>
      </c>
      <c r="B50" s="16"/>
      <c r="C50" s="16"/>
      <c r="D50" s="14"/>
      <c r="E50" s="41" t="str">
        <f>IF(D50="","",IF(D50="S","O estudante terá equivalência automática em ACTXXX Estágio em Ciências Biomédicas I (330h). Ir para a pergunta 2.5","Ir para a próxima pergunta"))</f>
        <v/>
      </c>
      <c r="F50" s="41"/>
    </row>
    <row r="51" spans="1:8" ht="39" customHeight="1" x14ac:dyDescent="0.35">
      <c r="A51" s="16" t="s">
        <v>204</v>
      </c>
      <c r="B51" s="16"/>
      <c r="C51" s="16"/>
      <c r="D51" s="14"/>
      <c r="E51" s="41" t="str">
        <f>IF(D51="","",IF(D51="S","O estudante terá equivalência automática em ACTXXX Estágio em Ciências Biomédicas I (330h)","Ir para a próxima pergunta"))</f>
        <v/>
      </c>
      <c r="F51" s="41"/>
    </row>
    <row r="52" spans="1:8" ht="56" customHeight="1" x14ac:dyDescent="0.35">
      <c r="A52" s="16" t="s">
        <v>114</v>
      </c>
      <c r="B52" s="16"/>
      <c r="C52" s="16"/>
      <c r="D52" s="14"/>
      <c r="E52" s="41" t="str">
        <f>IF(D52="","",IF(D52="S","O estudante terá equivalência automática em: ACTXXX Estágio em Ciências Biomédicas I (330h)","Será necessário cursar ACTXXX Estágio em Ciências Biomédicas I (330h). Observe os pré-requisitos"))</f>
        <v/>
      </c>
      <c r="F52" s="41"/>
    </row>
    <row r="53" spans="1:8" ht="45" customHeight="1" x14ac:dyDescent="0.35">
      <c r="A53" s="16" t="s">
        <v>210</v>
      </c>
      <c r="B53" s="16"/>
      <c r="C53" s="16"/>
      <c r="D53" s="14"/>
      <c r="E53" s="41" t="str">
        <f>IF(D53="","",IF(D53="S","O estudante terá equivalência automática em ACTXXX Estágio em Ciências Biomédicas II (315h)","Será necessário cursar ACTXXX Estágio em Ciências Biomédicas II (315h). Observe os pré-requisitos"))</f>
        <v/>
      </c>
      <c r="F53" s="41"/>
    </row>
    <row r="54" spans="1:8" ht="17.5" x14ac:dyDescent="0.35">
      <c r="A54" s="24"/>
      <c r="B54" s="25"/>
      <c r="C54" s="25"/>
      <c r="D54" s="25"/>
      <c r="E54" s="25"/>
      <c r="F54" s="26"/>
    </row>
    <row r="55" spans="1:8" ht="33" customHeight="1" x14ac:dyDescent="0.35">
      <c r="A55" s="35" t="s">
        <v>4</v>
      </c>
      <c r="B55" s="36"/>
      <c r="C55" s="36"/>
      <c r="D55" s="36"/>
      <c r="E55" s="36"/>
      <c r="F55" s="37"/>
    </row>
    <row r="56" spans="1:8" ht="36.5" customHeight="1" x14ac:dyDescent="0.35">
      <c r="A56" s="56" t="s">
        <v>198</v>
      </c>
      <c r="B56" s="31"/>
      <c r="C56" s="31"/>
      <c r="D56" s="31"/>
      <c r="E56" s="31"/>
      <c r="F56" s="32"/>
    </row>
    <row r="57" spans="1:8" ht="17.5" x14ac:dyDescent="0.35">
      <c r="A57" s="30" t="s">
        <v>5</v>
      </c>
      <c r="B57" s="31"/>
      <c r="C57" s="31"/>
      <c r="D57" s="31"/>
      <c r="E57" s="31"/>
      <c r="F57" s="32"/>
    </row>
    <row r="58" spans="1:8" ht="33" customHeight="1" x14ac:dyDescent="0.35">
      <c r="A58" s="27" t="s">
        <v>115</v>
      </c>
      <c r="B58" s="42"/>
      <c r="C58" s="42"/>
      <c r="D58" s="42"/>
      <c r="E58" s="42"/>
      <c r="F58" s="43"/>
    </row>
    <row r="59" spans="1:8" ht="25" customHeight="1" x14ac:dyDescent="0.35">
      <c r="A59" s="44"/>
      <c r="B59" s="42"/>
      <c r="C59" s="42"/>
      <c r="D59" s="42"/>
      <c r="E59" s="42"/>
      <c r="F59" s="43"/>
    </row>
    <row r="60" spans="1:8" ht="74.5" customHeight="1" x14ac:dyDescent="0.35">
      <c r="A60" s="18" t="s">
        <v>6</v>
      </c>
      <c r="B60" s="18"/>
      <c r="C60" s="18"/>
      <c r="D60" s="18"/>
      <c r="E60" s="10" t="s">
        <v>199</v>
      </c>
      <c r="F60" s="10" t="s">
        <v>110</v>
      </c>
      <c r="G60" s="2" t="s">
        <v>7</v>
      </c>
    </row>
    <row r="61" spans="1:8" ht="33" customHeight="1" x14ac:dyDescent="0.35">
      <c r="A61" s="16" t="s">
        <v>116</v>
      </c>
      <c r="B61" s="16"/>
      <c r="C61" s="16"/>
      <c r="D61" s="16"/>
      <c r="E61" s="14"/>
      <c r="F61" s="7" t="str">
        <f>IF(E61="","",IF(E61="S","Embora haja equivalência com ACT137 Saúde e Sexualidade (30h), esta equivalência não será automática. O lançamento será realizado manualmente, pela secretaria do curso, após a migração","Sem equivalência"))</f>
        <v/>
      </c>
      <c r="G61" s="2">
        <f>IF(E61="S",H61,0)</f>
        <v>0</v>
      </c>
      <c r="H61" s="2">
        <v>30</v>
      </c>
    </row>
    <row r="62" spans="1:8" ht="33" customHeight="1" x14ac:dyDescent="0.35">
      <c r="A62" s="16" t="s">
        <v>117</v>
      </c>
      <c r="B62" s="16"/>
      <c r="C62" s="16"/>
      <c r="D62" s="16"/>
      <c r="E62" s="14"/>
      <c r="F62" s="7" t="str">
        <f>IF(E62="","",IF(E62="S","Embora haja equivalência com FAFXXX Tópicos em Extensão Universitária II: Biomedicina e Comunidade (30h), esta equivalência não será automática. O lançamento será realizado manualmente, pela secretaria do curso, após a migração","Sem equivalência"))</f>
        <v/>
      </c>
      <c r="G62" s="2">
        <f t="shared" ref="G62:G71" si="2">IF(E62="S",H62,0)</f>
        <v>0</v>
      </c>
      <c r="H62" s="2">
        <v>30</v>
      </c>
    </row>
    <row r="63" spans="1:8" ht="33" customHeight="1" x14ac:dyDescent="0.35">
      <c r="A63" s="16" t="s">
        <v>118</v>
      </c>
      <c r="B63" s="16"/>
      <c r="C63" s="16"/>
      <c r="D63" s="16"/>
      <c r="E63" s="14"/>
      <c r="F63" s="7" t="str">
        <f>IF(E63="","",IF(E63="S","Embora haja equivalência com FAFXXX Tópicos em Extensão Universitária I: Biomedicina e Comunidade (15h), esta equivalência não será automática. O lançamento será realizado manualmente, pela secretaria do curso,  após a migração","Sem equivalência"))</f>
        <v/>
      </c>
      <c r="G63" s="2">
        <f t="shared" si="2"/>
        <v>0</v>
      </c>
      <c r="H63" s="2">
        <v>15</v>
      </c>
    </row>
    <row r="64" spans="1:8" ht="33" customHeight="1" x14ac:dyDescent="0.35">
      <c r="A64" s="16" t="s">
        <v>119</v>
      </c>
      <c r="B64" s="16"/>
      <c r="C64" s="16"/>
      <c r="D64" s="16"/>
      <c r="E64" s="14"/>
      <c r="F64" s="7" t="str">
        <f>IF(E64="","",IF(E64="S","Embora haja equivalência com FAFXXX Tópicos em Extensão Universitária II: Biomedicina e Comunidade (30h), esta equivalência não será automática. O lançamento será realizado manualmente, pela secretaria do curso, após a migração","Sem equivalência"))</f>
        <v/>
      </c>
      <c r="G64" s="2">
        <f t="shared" si="2"/>
        <v>0</v>
      </c>
      <c r="H64" s="2">
        <v>30</v>
      </c>
    </row>
    <row r="65" spans="1:8" ht="33" customHeight="1" x14ac:dyDescent="0.35">
      <c r="A65" s="16" t="s">
        <v>120</v>
      </c>
      <c r="B65" s="16"/>
      <c r="C65" s="16"/>
      <c r="D65" s="16"/>
      <c r="E65" s="14"/>
      <c r="F65" s="7" t="str">
        <f>IF(E65="","",IF(E65="S","Embora haja equivalência com FAFXXX Tópicos em Extensão Universitária II: Biomedicina e Comunidade (30h), esta equivalência não será automática. O lançamento será realizado manualmente, pela secretaria do curso, após a migração","Sem equivalência"))</f>
        <v/>
      </c>
      <c r="G65" s="2">
        <f t="shared" si="2"/>
        <v>0</v>
      </c>
      <c r="H65" s="2">
        <v>30</v>
      </c>
    </row>
    <row r="66" spans="1:8" ht="33" customHeight="1" x14ac:dyDescent="0.35">
      <c r="A66" s="16" t="s">
        <v>121</v>
      </c>
      <c r="B66" s="16"/>
      <c r="C66" s="16"/>
      <c r="D66" s="16"/>
      <c r="E66" s="14"/>
      <c r="F66" s="7" t="str">
        <f>IF(E66="","",IF(E66="S","Embora haja equivalência com FAFXXX Tópicos em Extensão Universitária III: Biomedicina e Comunidade (45h), esta equivalência não será automática. O lançamento será realizado manualmente, pela secretaria do curso, após a migração","Sem equivalência"))</f>
        <v/>
      </c>
      <c r="G66" s="2">
        <f t="shared" si="2"/>
        <v>0</v>
      </c>
      <c r="H66" s="2">
        <v>45</v>
      </c>
    </row>
    <row r="67" spans="1:8" ht="33" customHeight="1" x14ac:dyDescent="0.35">
      <c r="A67" s="16" t="s">
        <v>122</v>
      </c>
      <c r="B67" s="16"/>
      <c r="C67" s="16"/>
      <c r="D67" s="16"/>
      <c r="E67" s="14"/>
      <c r="F67" s="7" t="str">
        <f>IF(E67="","",IF(E67="S","Embora haja equivalência com FAFXXX Tópicos em Extensão Universitária III: Biomedicina e Comunidade (45h), esta equivalência não será automática. O lançamento será realizado manualmente, pela secretaria do curso, após a migração","Sem equivalência"))</f>
        <v/>
      </c>
      <c r="G67" s="2">
        <f t="shared" si="2"/>
        <v>0</v>
      </c>
      <c r="H67" s="2">
        <v>45</v>
      </c>
    </row>
    <row r="68" spans="1:8" ht="33" customHeight="1" x14ac:dyDescent="0.35">
      <c r="A68" s="16" t="s">
        <v>123</v>
      </c>
      <c r="B68" s="16"/>
      <c r="C68" s="16"/>
      <c r="D68" s="16"/>
      <c r="E68" s="14"/>
      <c r="F68" s="7" t="str">
        <f>IF(E68="","",IF(E68="S","EEmbora haja equivalência com FAFXXX Tópicos em Extensão Universitária I: Biomedicina e Comunidade (15h), esta equivalência não será automática. O lançamento será realizado manualmente, pela secretaria do curso, após a migração","Sem equivalência"))</f>
        <v/>
      </c>
      <c r="G68" s="2">
        <f t="shared" si="2"/>
        <v>0</v>
      </c>
      <c r="H68" s="2">
        <v>15</v>
      </c>
    </row>
    <row r="69" spans="1:8" ht="33" customHeight="1" x14ac:dyDescent="0.35">
      <c r="A69" s="16" t="s">
        <v>124</v>
      </c>
      <c r="B69" s="16"/>
      <c r="C69" s="16"/>
      <c r="D69" s="16"/>
      <c r="E69" s="14"/>
      <c r="F69" s="7" t="str">
        <f>IF(E69="","",IF(E69="S","Embora haja equivalência com FAFXXX Tópicos em Extensão Universitária II: Biomedicina e Comunidade (30h), esta equivalência não será automática. O lançamento será realizado manualmente, pela secretaria do curso, após a migração","Sem equivalência"))</f>
        <v/>
      </c>
      <c r="G69" s="2">
        <f>IF(E69="S",H69,0)</f>
        <v>0</v>
      </c>
      <c r="H69" s="2">
        <v>30</v>
      </c>
    </row>
    <row r="70" spans="1:8" ht="33" customHeight="1" x14ac:dyDescent="0.35">
      <c r="A70" s="16" t="s">
        <v>125</v>
      </c>
      <c r="B70" s="16"/>
      <c r="C70" s="16"/>
      <c r="D70" s="16"/>
      <c r="E70" s="14"/>
      <c r="F70" s="7" t="str">
        <f>IF(E70="","",IF(E70="S","Embora haja equivalência com FAFXXX Tópicos em Extensão Universitária I: Biomedicina e Comunidade (15h), esta equivalência não será automática. O lançamento será realizado manualmente, pela secretaria do curso, após a migração","Sem equivalência"))</f>
        <v/>
      </c>
      <c r="G70" s="2">
        <f t="shared" si="2"/>
        <v>0</v>
      </c>
      <c r="H70" s="2">
        <v>15</v>
      </c>
    </row>
    <row r="71" spans="1:8" ht="33" customHeight="1" x14ac:dyDescent="0.35">
      <c r="A71" s="16" t="s">
        <v>126</v>
      </c>
      <c r="B71" s="16"/>
      <c r="C71" s="16"/>
      <c r="D71" s="16"/>
      <c r="E71" s="14"/>
      <c r="F71" s="7" t="str">
        <f>IF(E71="","",IF(E71="S","Embora haja equivalência com ACT137 Saúde e Sexualidade (30h), esta equivalência não será automática. O lançamento será realizado manualmente, pela secretaria do curso, após a migração","Sem equivalência"))</f>
        <v/>
      </c>
      <c r="G71" s="2">
        <f t="shared" si="2"/>
        <v>0</v>
      </c>
      <c r="H71" s="2">
        <v>30</v>
      </c>
    </row>
    <row r="72" spans="1:8" ht="45" customHeight="1" x14ac:dyDescent="0.35">
      <c r="A72" s="47" t="s">
        <v>6</v>
      </c>
      <c r="B72" s="47"/>
      <c r="C72" s="47" t="s">
        <v>127</v>
      </c>
      <c r="D72" s="47"/>
      <c r="E72" s="47" t="s">
        <v>110</v>
      </c>
      <c r="F72" s="47"/>
    </row>
    <row r="73" spans="1:8" ht="33" customHeight="1" x14ac:dyDescent="0.35">
      <c r="A73" s="17" t="s">
        <v>8</v>
      </c>
      <c r="B73" s="17"/>
      <c r="C73" s="20"/>
      <c r="D73" s="20"/>
      <c r="E73" s="48" t="str">
        <f>IF(C73="","",IF(C73=0,"Sem equivalência","Há equivalência automática. Ao migrar para a nova matriz, será lançado FAF084 Participação em Projetos - Iniciação à Extensão I (15h) "&amp;C73&amp;"x "))</f>
        <v/>
      </c>
      <c r="F73" s="49"/>
      <c r="G73" s="2">
        <f>C73*H73</f>
        <v>0</v>
      </c>
      <c r="H73" s="2">
        <v>15</v>
      </c>
    </row>
    <row r="74" spans="1:8" ht="33" customHeight="1" x14ac:dyDescent="0.35">
      <c r="A74" s="17" t="s">
        <v>9</v>
      </c>
      <c r="B74" s="17"/>
      <c r="C74" s="20"/>
      <c r="D74" s="20"/>
      <c r="E74" s="48" t="str">
        <f>IF(C74="","",IF(C74=0,"Sem equivalência","Há equivalência automática. . Ao migrar para a nova matriz, será lançado FAF085 Participação em Projetos - Iniciação à Extensão II (30h) "&amp;C74&amp;"x "))</f>
        <v/>
      </c>
      <c r="F74" s="49"/>
      <c r="G74" s="2">
        <f t="shared" ref="G74:G76" si="3">C74*H74</f>
        <v>0</v>
      </c>
      <c r="H74" s="2">
        <v>30</v>
      </c>
    </row>
    <row r="75" spans="1:8" ht="33" customHeight="1" x14ac:dyDescent="0.35">
      <c r="A75" s="17" t="s">
        <v>10</v>
      </c>
      <c r="B75" s="17"/>
      <c r="C75" s="20"/>
      <c r="D75" s="20"/>
      <c r="E75" s="48" t="str">
        <f>IF(C75="","",IF(C75=0,"Sem equivalência","Há equivalência automática. Ao migrar para a nova matriz, será lançado FAF086 Participação em Projetos - Iniciação à Extensão III (45h) "&amp;C75&amp;"x "))</f>
        <v/>
      </c>
      <c r="F75" s="49"/>
      <c r="G75" s="2">
        <f t="shared" si="3"/>
        <v>0</v>
      </c>
      <c r="H75" s="2">
        <v>45</v>
      </c>
    </row>
    <row r="76" spans="1:8" ht="33" customHeight="1" x14ac:dyDescent="0.35">
      <c r="A76" s="17" t="s">
        <v>11</v>
      </c>
      <c r="B76" s="17"/>
      <c r="C76" s="20"/>
      <c r="D76" s="20"/>
      <c r="E76" s="48" t="str">
        <f>IF(C76="","",IF(C76=0,"Sem equivalência","Há equivalência automática. . Ao migrar para a nova matriz, será lançado FAF087 Participação em Projetos - Iniciação à Extensão IV (60h) "&amp;C76&amp;"x "))</f>
        <v/>
      </c>
      <c r="F76" s="49"/>
      <c r="G76" s="2">
        <f t="shared" si="3"/>
        <v>0</v>
      </c>
      <c r="H76" s="2">
        <v>60</v>
      </c>
    </row>
    <row r="77" spans="1:8" ht="33" customHeight="1" x14ac:dyDescent="0.35">
      <c r="A77" s="17" t="s">
        <v>128</v>
      </c>
      <c r="B77" s="17"/>
      <c r="C77" s="17"/>
      <c r="D77" s="6">
        <f>MIN(60,SUM(G61:G76))</f>
        <v>0</v>
      </c>
      <c r="E77" s="25"/>
      <c r="F77" s="26"/>
    </row>
    <row r="78" spans="1:8" ht="17.5" x14ac:dyDescent="0.35">
      <c r="A78" s="24"/>
      <c r="B78" s="25"/>
      <c r="C78" s="25"/>
      <c r="D78" s="25"/>
      <c r="E78" s="25"/>
      <c r="F78" s="26"/>
    </row>
    <row r="79" spans="1:8" ht="17.5" x14ac:dyDescent="0.35">
      <c r="A79" s="30" t="s">
        <v>129</v>
      </c>
      <c r="B79" s="31"/>
      <c r="C79" s="31"/>
      <c r="D79" s="31"/>
      <c r="E79" s="31"/>
      <c r="F79" s="32"/>
    </row>
    <row r="80" spans="1:8" ht="33" customHeight="1" x14ac:dyDescent="0.35">
      <c r="A80" s="27" t="s">
        <v>205</v>
      </c>
      <c r="B80" s="28"/>
      <c r="C80" s="28"/>
      <c r="D80" s="28"/>
      <c r="E80" s="28"/>
      <c r="F80" s="29"/>
    </row>
    <row r="81" spans="1:9" ht="25" customHeight="1" x14ac:dyDescent="0.35">
      <c r="A81" s="27"/>
      <c r="B81" s="28"/>
      <c r="C81" s="28"/>
      <c r="D81" s="28"/>
      <c r="E81" s="28"/>
      <c r="F81" s="29"/>
    </row>
    <row r="82" spans="1:9" ht="66.5" customHeight="1" x14ac:dyDescent="0.35">
      <c r="A82" s="18" t="s">
        <v>6</v>
      </c>
      <c r="B82" s="18"/>
      <c r="C82" s="10" t="s">
        <v>208</v>
      </c>
      <c r="D82" s="18" t="s">
        <v>110</v>
      </c>
      <c r="E82" s="18"/>
      <c r="F82" s="18"/>
    </row>
    <row r="83" spans="1:9" ht="33" customHeight="1" x14ac:dyDescent="0.35">
      <c r="A83" s="16" t="s">
        <v>12</v>
      </c>
      <c r="B83" s="16"/>
      <c r="C83" s="14"/>
      <c r="D83" s="41" t="str">
        <f>IF(C83="","",IF(C83="S","Equivalência automática com a disciplina optativa FAFXXX Tópicos em Ciências Biomédicas II (30h) na nova matriz","Sem equivalência na nova matriz"))</f>
        <v/>
      </c>
      <c r="E83" s="41"/>
      <c r="F83" s="41"/>
      <c r="G83" s="2">
        <f t="shared" ref="G83:G108" si="4">IF(C83="S",I83,0)</f>
        <v>0</v>
      </c>
      <c r="H83" s="2">
        <f>IF(C83="S",I83,0)</f>
        <v>0</v>
      </c>
      <c r="I83" s="2">
        <v>30</v>
      </c>
    </row>
    <row r="84" spans="1:9" ht="33" customHeight="1" x14ac:dyDescent="0.35">
      <c r="A84" s="16" t="s">
        <v>13</v>
      </c>
      <c r="B84" s="16"/>
      <c r="C84" s="14"/>
      <c r="D84" s="41" t="str">
        <f>IF(C84="","",IF(C84="S","Equivalência automática  com a disciplina optativa FAFXXX Tópicos em Ciências Biomédicas III (45h) na nova matriz","Sem equivalência na nova matriz"))</f>
        <v/>
      </c>
      <c r="E84" s="41"/>
      <c r="F84" s="41"/>
      <c r="G84" s="2">
        <f t="shared" si="4"/>
        <v>0</v>
      </c>
      <c r="H84" s="2">
        <f t="shared" ref="H84:H108" si="5">IF(C84="S",I84,0)</f>
        <v>0</v>
      </c>
      <c r="I84" s="2">
        <v>45</v>
      </c>
    </row>
    <row r="85" spans="1:9" ht="33" customHeight="1" x14ac:dyDescent="0.35">
      <c r="A85" s="16" t="s">
        <v>14</v>
      </c>
      <c r="B85" s="16"/>
      <c r="C85" s="14"/>
      <c r="D85" s="41" t="str">
        <f>IF(C85="","",IF(C85="S","Equivalência automática com a disciplina optativa ACT067 Toxicologia Forense (45h)","Sem equivalência"))</f>
        <v/>
      </c>
      <c r="E85" s="41"/>
      <c r="F85" s="41"/>
      <c r="G85" s="2">
        <f t="shared" si="4"/>
        <v>0</v>
      </c>
      <c r="H85" s="2">
        <f t="shared" si="5"/>
        <v>0</v>
      </c>
      <c r="I85" s="2">
        <v>45</v>
      </c>
    </row>
    <row r="86" spans="1:9" ht="33" customHeight="1" x14ac:dyDescent="0.35">
      <c r="A86" s="16" t="s">
        <v>15</v>
      </c>
      <c r="B86" s="16"/>
      <c r="C86" s="14"/>
      <c r="D86" s="41" t="str">
        <f>IF(C86="","",IF(C86="S","Equivalência automática  com a disciplina optativa ACT073 Biotecnologia (45h) na nova matriz","Sem equivalência na nova matriz"))</f>
        <v/>
      </c>
      <c r="E86" s="41"/>
      <c r="F86" s="41"/>
      <c r="G86" s="2">
        <f t="shared" si="4"/>
        <v>0</v>
      </c>
      <c r="H86" s="2">
        <f t="shared" si="5"/>
        <v>0</v>
      </c>
      <c r="I86" s="2">
        <v>45</v>
      </c>
    </row>
    <row r="87" spans="1:9" ht="33" customHeight="1" x14ac:dyDescent="0.35">
      <c r="A87" s="16" t="s">
        <v>16</v>
      </c>
      <c r="B87" s="16"/>
      <c r="C87" s="14"/>
      <c r="D87" s="41" t="str">
        <f>IF(C87="","",IF(C87="S","Equivalência automática com a disciplina optativa ACT087 Reprodução Humana (30h) na nova matriz","Sem equivalência na nova matriz"))</f>
        <v/>
      </c>
      <c r="E87" s="41"/>
      <c r="F87" s="41"/>
      <c r="G87" s="2">
        <f t="shared" si="4"/>
        <v>0</v>
      </c>
      <c r="H87" s="2">
        <f t="shared" si="5"/>
        <v>0</v>
      </c>
      <c r="I87" s="2">
        <v>30</v>
      </c>
    </row>
    <row r="88" spans="1:9" ht="33" customHeight="1" x14ac:dyDescent="0.35">
      <c r="A88" s="16" t="s">
        <v>17</v>
      </c>
      <c r="B88" s="16"/>
      <c r="C88" s="14"/>
      <c r="D88" s="41" t="str">
        <f>IF(C88="","",IF(C88="S","Equivalência automática com a disciplina optativa ALM138 Toxicologia de Alimentos (30h) na nova matriz","Sem equivalência na nova matriz"))</f>
        <v/>
      </c>
      <c r="E88" s="41"/>
      <c r="F88" s="41"/>
      <c r="G88" s="2">
        <f t="shared" si="4"/>
        <v>0</v>
      </c>
      <c r="H88" s="2">
        <f t="shared" si="5"/>
        <v>0</v>
      </c>
      <c r="I88" s="2">
        <v>30</v>
      </c>
    </row>
    <row r="89" spans="1:9" ht="33" customHeight="1" x14ac:dyDescent="0.35">
      <c r="A89" s="16" t="s">
        <v>18</v>
      </c>
      <c r="B89" s="16"/>
      <c r="C89" s="14"/>
      <c r="D89" s="41" t="str">
        <f>IF(C89="","",IF(C89="S","Equivalência automática com BIG053 Citogenética (45h) na nova matriz","Sem equivalência na nova matriz"))</f>
        <v/>
      </c>
      <c r="E89" s="41"/>
      <c r="F89" s="41"/>
      <c r="G89" s="2">
        <f t="shared" si="4"/>
        <v>0</v>
      </c>
      <c r="H89" s="2">
        <f t="shared" si="5"/>
        <v>0</v>
      </c>
      <c r="I89" s="2">
        <v>45</v>
      </c>
    </row>
    <row r="90" spans="1:9" ht="33" customHeight="1" x14ac:dyDescent="0.35">
      <c r="A90" s="16" t="s">
        <v>19</v>
      </c>
      <c r="B90" s="16"/>
      <c r="C90" s="14"/>
      <c r="D90" s="41" t="str">
        <f>IF(C90="","",IF(C90="S","Equivalência automática com a disciplina optativa CAD009 Administração de Recursos Materiais e Patriomoniais (60h) na nova matriz","Sem equivalência na nova matriz"))</f>
        <v/>
      </c>
      <c r="E90" s="41"/>
      <c r="F90" s="41"/>
      <c r="G90" s="2">
        <f t="shared" si="4"/>
        <v>0</v>
      </c>
      <c r="H90" s="2">
        <f t="shared" si="5"/>
        <v>0</v>
      </c>
      <c r="I90" s="2">
        <v>60</v>
      </c>
    </row>
    <row r="91" spans="1:9" ht="33" customHeight="1" x14ac:dyDescent="0.35">
      <c r="A91" s="16" t="s">
        <v>20</v>
      </c>
      <c r="B91" s="16"/>
      <c r="C91" s="14"/>
      <c r="D91" s="41" t="str">
        <f>IF(C91="","",IF(C91="S","Equivalência automática com a disciplina optativa CAD167 Admnistração Financeira (60h) na nova matriz","Sem equivalência na nova matriz"))</f>
        <v/>
      </c>
      <c r="E91" s="41"/>
      <c r="F91" s="41"/>
      <c r="G91" s="2">
        <f t="shared" si="4"/>
        <v>0</v>
      </c>
      <c r="H91" s="2">
        <f t="shared" si="5"/>
        <v>0</v>
      </c>
      <c r="I91" s="2">
        <v>60</v>
      </c>
    </row>
    <row r="92" spans="1:9" ht="33" customHeight="1" x14ac:dyDescent="0.35">
      <c r="A92" s="16" t="s">
        <v>21</v>
      </c>
      <c r="B92" s="16"/>
      <c r="C92" s="14"/>
      <c r="D92" s="41" t="str">
        <f>IF(C92="","",IF(C92="S","Equivalência automática com a disciplina optativa CAD189 Teoria da Administração (60h) na nova matriz","Sem equivalência na nova matriz"))</f>
        <v/>
      </c>
      <c r="E92" s="41"/>
      <c r="F92" s="41"/>
      <c r="G92" s="2">
        <f t="shared" si="4"/>
        <v>0</v>
      </c>
      <c r="H92" s="2">
        <f t="shared" si="5"/>
        <v>0</v>
      </c>
      <c r="I92" s="2">
        <v>60</v>
      </c>
    </row>
    <row r="93" spans="1:9" ht="33" customHeight="1" x14ac:dyDescent="0.35">
      <c r="A93" s="16" t="s">
        <v>22</v>
      </c>
      <c r="B93" s="16"/>
      <c r="C93" s="14"/>
      <c r="D93" s="41" t="str">
        <f>IF(C93="","",IF(C93="S","Equivalência automática com a disciplina optativa CAD195 Administração da Produção e Operações (45h) na nova matriz","Sem equivalência na nova matriz"))</f>
        <v/>
      </c>
      <c r="E93" s="41"/>
      <c r="F93" s="41"/>
      <c r="G93" s="2">
        <f t="shared" si="4"/>
        <v>0</v>
      </c>
      <c r="H93" s="2">
        <f t="shared" si="5"/>
        <v>0</v>
      </c>
      <c r="I93" s="2">
        <v>45</v>
      </c>
    </row>
    <row r="94" spans="1:9" ht="33" customHeight="1" x14ac:dyDescent="0.35">
      <c r="A94" s="16" t="s">
        <v>23</v>
      </c>
      <c r="B94" s="16"/>
      <c r="C94" s="14"/>
      <c r="D94" s="41" t="str">
        <f>IF(C94="","",IF(C94="S","Equivalência automática com a disciplina optativa CIC010 Introdução à Contabilidade (60h) na nova matriz","Sem equivalência na nova matriz"))</f>
        <v/>
      </c>
      <c r="E94" s="41"/>
      <c r="F94" s="41"/>
      <c r="G94" s="2">
        <f t="shared" si="4"/>
        <v>0</v>
      </c>
      <c r="H94" s="2">
        <f t="shared" si="5"/>
        <v>0</v>
      </c>
      <c r="I94" s="2">
        <v>60</v>
      </c>
    </row>
    <row r="95" spans="1:9" ht="33" customHeight="1" x14ac:dyDescent="0.35">
      <c r="A95" s="16" t="s">
        <v>24</v>
      </c>
      <c r="B95" s="16"/>
      <c r="C95" s="14"/>
      <c r="D95" s="41" t="str">
        <f>IF(C95="","",IF(C95="S","Equivalência automática com a disciplina optativa ECN140 Introdução à Economia (60h) na nova matriz","Sem equivalência na nova matriz"))</f>
        <v/>
      </c>
      <c r="E95" s="41"/>
      <c r="F95" s="41"/>
      <c r="G95" s="2">
        <f t="shared" si="4"/>
        <v>0</v>
      </c>
      <c r="H95" s="2">
        <f t="shared" si="5"/>
        <v>0</v>
      </c>
      <c r="I95" s="2">
        <v>60</v>
      </c>
    </row>
    <row r="96" spans="1:9" ht="33" customHeight="1" x14ac:dyDescent="0.35">
      <c r="A96" s="16" t="s">
        <v>25</v>
      </c>
      <c r="B96" s="16"/>
      <c r="C96" s="14"/>
      <c r="D96" s="41" t="str">
        <f>IF(C96="","",IF(C96="S","Equivalência automática com a disciplina optativa FAFXXX Tópicos em Ciências Biomédicas II (30h) na nova matriz","Sem equivalência na nova matriz"))</f>
        <v/>
      </c>
      <c r="E96" s="41"/>
      <c r="F96" s="41"/>
      <c r="G96" s="2">
        <f t="shared" si="4"/>
        <v>0</v>
      </c>
      <c r="H96" s="2">
        <f t="shared" si="5"/>
        <v>0</v>
      </c>
      <c r="I96" s="2">
        <v>30</v>
      </c>
    </row>
    <row r="97" spans="1:9" ht="33" customHeight="1" x14ac:dyDescent="0.35">
      <c r="A97" s="16" t="s">
        <v>35</v>
      </c>
      <c r="B97" s="16"/>
      <c r="C97" s="14"/>
      <c r="D97" s="41" t="str">
        <f>IF(C97="","",IF(C97="S","Equivalência automática com a disciplina optativa FAFXXX Tópicos em Ciências Biomédicas II (30h) na nova matriz","Sem equivalência na nova matriz"))</f>
        <v/>
      </c>
      <c r="E97" s="41"/>
      <c r="F97" s="41"/>
      <c r="G97" s="2">
        <f t="shared" si="4"/>
        <v>0</v>
      </c>
      <c r="H97" s="2">
        <f t="shared" si="5"/>
        <v>0</v>
      </c>
      <c r="I97" s="2">
        <v>30</v>
      </c>
    </row>
    <row r="98" spans="1:9" ht="33" customHeight="1" x14ac:dyDescent="0.35">
      <c r="A98" s="16" t="s">
        <v>206</v>
      </c>
      <c r="B98" s="16"/>
      <c r="C98" s="14"/>
      <c r="D98" s="41" t="str">
        <f>IF(C98="","",IF(C98="S","Equivalência automática com a disciplina optativa FAFXXX Tópicos em Ciências Biomédicas II (30h) na nova matriz","Sem equivalência na nova matriz"))</f>
        <v/>
      </c>
      <c r="E98" s="41"/>
      <c r="F98" s="41"/>
      <c r="G98" s="2">
        <f t="shared" si="4"/>
        <v>0</v>
      </c>
      <c r="H98" s="2">
        <f t="shared" si="5"/>
        <v>0</v>
      </c>
      <c r="I98" s="2">
        <v>30</v>
      </c>
    </row>
    <row r="99" spans="1:9" ht="33" customHeight="1" x14ac:dyDescent="0.35">
      <c r="A99" s="16" t="s">
        <v>34</v>
      </c>
      <c r="B99" s="16"/>
      <c r="C99" s="14"/>
      <c r="D99" s="41" t="str">
        <f>IF(C99="","",IF(C99="S","Equivalência automática com a disciplina optativa ESA013 Qualidade da Água (60h) na nova matriz","Sem equivalência na nova matriz"))</f>
        <v/>
      </c>
      <c r="E99" s="41"/>
      <c r="F99" s="41"/>
      <c r="G99" s="2">
        <f t="shared" si="4"/>
        <v>0</v>
      </c>
      <c r="H99" s="2">
        <f t="shared" si="5"/>
        <v>0</v>
      </c>
      <c r="I99" s="2">
        <v>60</v>
      </c>
    </row>
    <row r="100" spans="1:9" ht="33" customHeight="1" x14ac:dyDescent="0.35">
      <c r="A100" s="16" t="s">
        <v>33</v>
      </c>
      <c r="B100" s="16"/>
      <c r="C100" s="14"/>
      <c r="D100" s="41" t="str">
        <f>IF(C100="","",IF(C100="S","Equivalência automática com a disciplina optativa FAFXXX Tópicos em Ciências Biomédicas II (30h) na nova matriz","Sem equivalência na nova matriz"))</f>
        <v/>
      </c>
      <c r="E100" s="41"/>
      <c r="F100" s="41"/>
      <c r="G100" s="2">
        <f t="shared" si="4"/>
        <v>0</v>
      </c>
      <c r="H100" s="2">
        <f t="shared" si="5"/>
        <v>0</v>
      </c>
      <c r="I100" s="2">
        <v>30</v>
      </c>
    </row>
    <row r="101" spans="1:9" ht="33" customHeight="1" x14ac:dyDescent="0.35">
      <c r="A101" s="16" t="s">
        <v>32</v>
      </c>
      <c r="B101" s="16"/>
      <c r="C101" s="14"/>
      <c r="D101" s="41" t="str">
        <f>IF(C101="","",IF(C101="S","Equivalência automática com a disciplina optativa FAFXXX Tópicos em Ciências Biomédicas II (30h) na nova matriz","Sem equivalência na nova matriz"))</f>
        <v/>
      </c>
      <c r="E101" s="41"/>
      <c r="F101" s="41"/>
      <c r="G101" s="2">
        <f t="shared" si="4"/>
        <v>0</v>
      </c>
      <c r="H101" s="2">
        <f t="shared" si="5"/>
        <v>0</v>
      </c>
      <c r="I101" s="2">
        <v>30</v>
      </c>
    </row>
    <row r="102" spans="1:9" ht="33" customHeight="1" x14ac:dyDescent="0.35">
      <c r="A102" s="16" t="s">
        <v>31</v>
      </c>
      <c r="B102" s="16"/>
      <c r="C102" s="14"/>
      <c r="D102" s="41" t="str">
        <f>IF(C102="","",IF(C102="S","Equivalência automática com a disciplina optativa FIS093 Fundamentos de Física F (60h) na nova matriz","Sem equivalência na nova matriz"))</f>
        <v/>
      </c>
      <c r="E102" s="41"/>
      <c r="F102" s="41"/>
      <c r="G102" s="2">
        <f t="shared" si="4"/>
        <v>0</v>
      </c>
      <c r="H102" s="2">
        <f t="shared" si="5"/>
        <v>0</v>
      </c>
      <c r="I102" s="2">
        <v>60</v>
      </c>
    </row>
    <row r="103" spans="1:9" ht="33" customHeight="1" x14ac:dyDescent="0.35">
      <c r="A103" s="16" t="s">
        <v>30</v>
      </c>
      <c r="B103" s="16"/>
      <c r="C103" s="14"/>
      <c r="D103" s="41" t="str">
        <f>IF(C103="","",IF(C103="S","Equivalência automática com a disciplina optativa LET223 Fundamentos de Libras (60h) na nova matriz","Sem equivalência na nova matriz"))</f>
        <v/>
      </c>
      <c r="E103" s="41"/>
      <c r="F103" s="41"/>
      <c r="G103" s="2">
        <f t="shared" si="4"/>
        <v>0</v>
      </c>
      <c r="H103" s="2">
        <f t="shared" si="5"/>
        <v>0</v>
      </c>
      <c r="I103" s="2">
        <v>60</v>
      </c>
    </row>
    <row r="104" spans="1:9" ht="33" customHeight="1" x14ac:dyDescent="0.35">
      <c r="A104" s="16" t="s">
        <v>29</v>
      </c>
      <c r="B104" s="16"/>
      <c r="C104" s="14"/>
      <c r="D104" s="41" t="str">
        <f>IF(C104="","",IF(C104="S","Equivalência automática com a disciplina optativa MAT130 Matemática (60h) na nova matriz","Sem equivalência na nova matriz"))</f>
        <v/>
      </c>
      <c r="E104" s="41"/>
      <c r="F104" s="41"/>
      <c r="G104" s="2">
        <f t="shared" si="4"/>
        <v>0</v>
      </c>
      <c r="H104" s="2">
        <f t="shared" si="5"/>
        <v>0</v>
      </c>
      <c r="I104" s="2">
        <v>60</v>
      </c>
    </row>
    <row r="105" spans="1:9" ht="33" customHeight="1" x14ac:dyDescent="0.35">
      <c r="A105" s="16" t="s">
        <v>28</v>
      </c>
      <c r="B105" s="16"/>
      <c r="C105" s="14"/>
      <c r="D105" s="41" t="str">
        <f>IF(C105="","",IF(C105="S","Equivalência automática com a disciplina MOF008 Embriologia Geral (30h), que passará a ser obrigatória no 2º período.", "Sem equivalência na nova matriz curricular. Será necessário cursar essa disciplina, que passou a ser obrigatória no 2º período."))</f>
        <v/>
      </c>
      <c r="E105" s="41"/>
      <c r="F105" s="41"/>
      <c r="G105" s="2">
        <f t="shared" si="4"/>
        <v>0</v>
      </c>
      <c r="H105" s="2">
        <f t="shared" si="5"/>
        <v>0</v>
      </c>
    </row>
    <row r="106" spans="1:9" ht="33" customHeight="1" x14ac:dyDescent="0.35">
      <c r="A106" s="16" t="s">
        <v>27</v>
      </c>
      <c r="B106" s="16"/>
      <c r="C106" s="14"/>
      <c r="D106" s="41" t="str">
        <f>IF(C106="","",IF(C106="S","Equivalência automática com as disciplinas optativas FAFXXX Tópicos em Ciências Biomédicas IV (60h) e FAFXXX Tópicos em Ciências Biomédicas I (15h) na nova matriz","Sem equivalência na nova matriz"))</f>
        <v/>
      </c>
      <c r="E106" s="41"/>
      <c r="F106" s="41"/>
      <c r="G106" s="2">
        <f t="shared" si="4"/>
        <v>0</v>
      </c>
      <c r="H106" s="2">
        <f t="shared" si="5"/>
        <v>0</v>
      </c>
      <c r="I106" s="2">
        <v>75</v>
      </c>
    </row>
    <row r="107" spans="1:9" ht="33" customHeight="1" x14ac:dyDescent="0.35">
      <c r="A107" s="16" t="s">
        <v>36</v>
      </c>
      <c r="B107" s="16"/>
      <c r="C107" s="14"/>
      <c r="D107" s="41" t="str">
        <f>IF(C107="","",IF(C107="S","Equivalência automática com a disciplina optativa UNI003 Of. de Língura Portuguesa: Leitura e Produção de Textos (60h) na nova matriz","Sem equivalência na nova matriz"))</f>
        <v/>
      </c>
      <c r="E107" s="41"/>
      <c r="F107" s="41"/>
      <c r="G107" s="2">
        <f t="shared" si="4"/>
        <v>0</v>
      </c>
      <c r="H107" s="2">
        <f t="shared" si="5"/>
        <v>0</v>
      </c>
      <c r="I107" s="2">
        <v>60</v>
      </c>
    </row>
    <row r="108" spans="1:9" ht="33" customHeight="1" x14ac:dyDescent="0.35">
      <c r="A108" s="16" t="s">
        <v>26</v>
      </c>
      <c r="B108" s="16"/>
      <c r="C108" s="14"/>
      <c r="D108" s="41" t="str">
        <f>IF(C108="","",IF(C108="S","Equivalência automática com a disciplina optativa FAFXXX Tópicos em Ciências Biomédicas II (30h) na nova matriz","Sem equivalência na nova matriz"))</f>
        <v/>
      </c>
      <c r="E108" s="41"/>
      <c r="F108" s="41"/>
      <c r="G108" s="2">
        <f t="shared" si="4"/>
        <v>0</v>
      </c>
      <c r="H108" s="2">
        <f t="shared" si="5"/>
        <v>0</v>
      </c>
      <c r="I108" s="2">
        <v>30</v>
      </c>
    </row>
    <row r="109" spans="1:9" ht="100.5" customHeight="1" x14ac:dyDescent="0.35">
      <c r="A109" s="18" t="s">
        <v>6</v>
      </c>
      <c r="B109" s="18"/>
      <c r="C109" s="18" t="s">
        <v>145</v>
      </c>
      <c r="D109" s="18"/>
      <c r="E109" s="18" t="s">
        <v>77</v>
      </c>
      <c r="F109" s="18"/>
      <c r="H109" s="2">
        <v>0</v>
      </c>
    </row>
    <row r="110" spans="1:9" ht="33" customHeight="1" x14ac:dyDescent="0.35">
      <c r="A110" s="17" t="s">
        <v>37</v>
      </c>
      <c r="B110" s="17"/>
      <c r="C110" s="20"/>
      <c r="D110" s="20"/>
      <c r="E110" s="41" t="str">
        <f>IF(C110="","",IF(C110=0,"Sem equivalência","Embora haja equivalência com a disciplina optativa FAFXXX Tópicos em Ciências Biomédicas I (15h), esta equivalência não será automática. O lançamento será realizado pela secretaria do curso manualmente "&amp;C110&amp;"x "))</f>
        <v/>
      </c>
      <c r="F110" s="41"/>
      <c r="G110" s="2">
        <f>I110*C110</f>
        <v>0</v>
      </c>
      <c r="H110" s="2">
        <f>I110*C110</f>
        <v>0</v>
      </c>
      <c r="I110" s="2">
        <v>15</v>
      </c>
    </row>
    <row r="111" spans="1:9" ht="33" customHeight="1" x14ac:dyDescent="0.35">
      <c r="A111" s="17" t="s">
        <v>38</v>
      </c>
      <c r="B111" s="17"/>
      <c r="C111" s="20"/>
      <c r="D111" s="20"/>
      <c r="E111" s="41" t="str">
        <f>IF(C111="","",IF(C111=0,"Sem equivalência","Embora haja equivalência com a disciplina optativa FAFXXX Tópicos em Ciências Biomédicas II (30h), esta equivalência não será automática. O lançamento será realizado pela secretaria do curso manualmente "&amp;C111&amp;"x "))</f>
        <v/>
      </c>
      <c r="F111" s="41"/>
      <c r="G111" s="2">
        <f>I111*C111</f>
        <v>0</v>
      </c>
      <c r="H111" s="2">
        <f t="shared" ref="H111:H112" si="6">I111*C111</f>
        <v>0</v>
      </c>
      <c r="I111" s="2">
        <v>30</v>
      </c>
    </row>
    <row r="112" spans="1:9" ht="33" customHeight="1" x14ac:dyDescent="0.35">
      <c r="A112" s="17" t="s">
        <v>39</v>
      </c>
      <c r="B112" s="17"/>
      <c r="C112" s="20"/>
      <c r="D112" s="20"/>
      <c r="E112" s="41" t="str">
        <f>IF(C112="","",IF(C112=0,"Sem equivalência","Embora haja equivalência com a disciplina optativa FAFXXX Tópicos em Ciências Biomédicas III (45h), esta equivalência não será automática. O lançamento será realizado pela secretaria do curso manualmente "&amp;C112&amp;"x "))</f>
        <v/>
      </c>
      <c r="F112" s="41"/>
      <c r="G112" s="2">
        <f>I112*C112</f>
        <v>0</v>
      </c>
      <c r="H112" s="2">
        <f t="shared" si="6"/>
        <v>0</v>
      </c>
      <c r="I112" s="2">
        <v>45</v>
      </c>
    </row>
    <row r="113" spans="1:8" ht="33" customHeight="1" x14ac:dyDescent="0.35">
      <c r="A113" s="53" t="s">
        <v>130</v>
      </c>
      <c r="B113" s="53"/>
      <c r="C113" s="53"/>
      <c r="D113" s="53"/>
      <c r="E113" s="13">
        <f>SUM(J8:J44)</f>
        <v>0</v>
      </c>
      <c r="F113" s="26"/>
    </row>
    <row r="114" spans="1:8" ht="33" customHeight="1" x14ac:dyDescent="0.35">
      <c r="A114" s="16" t="s">
        <v>151</v>
      </c>
      <c r="B114" s="16"/>
      <c r="C114" s="16"/>
      <c r="D114" s="16"/>
      <c r="E114" s="6">
        <f>MIN(360,SUMPRODUCT(H83:H112*1)+E113)</f>
        <v>0</v>
      </c>
      <c r="F114" s="26"/>
    </row>
    <row r="115" spans="1:8" ht="43.5" customHeight="1" x14ac:dyDescent="0.35">
      <c r="A115" s="27" t="s">
        <v>131</v>
      </c>
      <c r="B115" s="28"/>
      <c r="C115" s="28"/>
      <c r="D115" s="28"/>
      <c r="E115" s="28"/>
      <c r="F115" s="29"/>
    </row>
    <row r="116" spans="1:8" ht="17.5" x14ac:dyDescent="0.35">
      <c r="A116" s="30" t="s">
        <v>132</v>
      </c>
      <c r="B116" s="31"/>
      <c r="C116" s="31"/>
      <c r="D116" s="31"/>
      <c r="E116" s="31"/>
      <c r="F116" s="32"/>
    </row>
    <row r="117" spans="1:8" ht="33" customHeight="1" x14ac:dyDescent="0.35">
      <c r="A117" s="56" t="s">
        <v>133</v>
      </c>
      <c r="B117" s="57"/>
      <c r="C117" s="57"/>
      <c r="D117" s="57"/>
      <c r="E117" s="57"/>
      <c r="F117" s="58"/>
    </row>
    <row r="118" spans="1:8" ht="8" customHeight="1" x14ac:dyDescent="0.35">
      <c r="A118" s="56"/>
      <c r="B118" s="57"/>
      <c r="C118" s="57"/>
      <c r="D118" s="57"/>
      <c r="E118" s="57"/>
      <c r="F118" s="58"/>
    </row>
    <row r="119" spans="1:8" ht="42" customHeight="1" x14ac:dyDescent="0.35">
      <c r="A119" s="18" t="s">
        <v>6</v>
      </c>
      <c r="B119" s="18"/>
      <c r="C119" s="18" t="s">
        <v>134</v>
      </c>
      <c r="D119" s="18"/>
      <c r="E119" s="18" t="s">
        <v>77</v>
      </c>
      <c r="F119" s="18"/>
    </row>
    <row r="120" spans="1:8" ht="33" customHeight="1" x14ac:dyDescent="0.35">
      <c r="A120" s="23" t="s">
        <v>135</v>
      </c>
      <c r="B120" s="23"/>
      <c r="C120" s="20"/>
      <c r="D120" s="20"/>
      <c r="E120" s="41" t="str">
        <f>IF(C120="","",IF(C120=0,"Sem equivalência","Equivalência automática na disicplina optativa FAF092 Participação em Eventos (15h). Na nova matriz, será realizado, automaticamente, o lançamento da atividade "&amp;C120&amp;"x "))</f>
        <v/>
      </c>
      <c r="F120" s="41"/>
      <c r="G120" s="2">
        <f>H120*C120</f>
        <v>0</v>
      </c>
      <c r="H120" s="2">
        <v>15</v>
      </c>
    </row>
    <row r="121" spans="1:8" ht="33" customHeight="1" x14ac:dyDescent="0.35">
      <c r="A121" s="23" t="s">
        <v>136</v>
      </c>
      <c r="B121" s="23"/>
      <c r="C121" s="20"/>
      <c r="D121" s="20"/>
      <c r="E121" s="54" t="str">
        <f>IF(C121="","",IF(C121=0,"Sem equivalência","Equivalência automática na disciplina optativa FAF088 Participação em Projetos - Iniciação à Docência I (15h). Na nova matriz, será realizado, automaticamente, o lançamento da atividade "&amp;C121&amp;"x "))</f>
        <v/>
      </c>
      <c r="F121" s="55"/>
      <c r="G121" s="2">
        <f t="shared" ref="G121:G128" si="7">H121*C121</f>
        <v>0</v>
      </c>
      <c r="H121" s="2">
        <v>15</v>
      </c>
    </row>
    <row r="122" spans="1:8" ht="33" customHeight="1" x14ac:dyDescent="0.35">
      <c r="A122" s="23" t="s">
        <v>137</v>
      </c>
      <c r="B122" s="23"/>
      <c r="C122" s="20"/>
      <c r="D122" s="20"/>
      <c r="E122" s="54" t="str">
        <f>IF(C122="","",IF(C122=0,"Sem equivalência","Equivalência automática na disciplina optativa FAF089 Participação em Projetos - Iniciação à Docência II (30h). Na nova matriz, será realizado, automaticamente, o lançamento da atividade "&amp;C122&amp;"x "))</f>
        <v/>
      </c>
      <c r="F122" s="55"/>
      <c r="G122" s="2">
        <f t="shared" si="7"/>
        <v>0</v>
      </c>
      <c r="H122" s="2">
        <v>30</v>
      </c>
    </row>
    <row r="123" spans="1:8" ht="33" customHeight="1" x14ac:dyDescent="0.35">
      <c r="A123" s="23" t="s">
        <v>138</v>
      </c>
      <c r="B123" s="23"/>
      <c r="C123" s="20"/>
      <c r="D123" s="20"/>
      <c r="E123" s="54" t="str">
        <f>IF(C123="","",IF(C123=0,"Sem equivalência","Equivalência automática na disciplina optativa FAF090 Participação em Projetos - Iniciação à Docência III (45h). Na nova matriz, será realizado, automaticamente, o lançamento da atividade "&amp;C123&amp;"x "))</f>
        <v/>
      </c>
      <c r="F123" s="55"/>
      <c r="G123" s="2">
        <f t="shared" si="7"/>
        <v>0</v>
      </c>
      <c r="H123" s="2">
        <v>45</v>
      </c>
    </row>
    <row r="124" spans="1:8" ht="33" customHeight="1" x14ac:dyDescent="0.35">
      <c r="A124" s="23" t="s">
        <v>139</v>
      </c>
      <c r="B124" s="23"/>
      <c r="C124" s="20"/>
      <c r="D124" s="20"/>
      <c r="E124" s="54" t="str">
        <f>IF(C124="","",IF(C124=0,"Sem equivalência","Equivalência automática na disciplina optativa FAF091 Participação em Projetos - Iniciação à Docência IV (60h). Na nova matriz, será realizado, automaticamente, o lançamento da atividade "&amp;C124&amp;"x "))</f>
        <v/>
      </c>
      <c r="F124" s="55"/>
      <c r="G124" s="2">
        <f t="shared" si="7"/>
        <v>0</v>
      </c>
      <c r="H124" s="2">
        <v>60</v>
      </c>
    </row>
    <row r="125" spans="1:8" ht="33" customHeight="1" x14ac:dyDescent="0.35">
      <c r="A125" s="23" t="s">
        <v>140</v>
      </c>
      <c r="B125" s="23"/>
      <c r="C125" s="20"/>
      <c r="D125" s="20"/>
      <c r="E125" s="54" t="str">
        <f>IF(C125="","",IF(C125=0,"Sem equivalência","Equivalência automática com FAF080 Participação em Projetos - Iniciação à Pesquisa I (15h). Na nova matriz, será realizado, automaticamente, o lançamento da atividade "&amp;C125&amp;"x "))</f>
        <v/>
      </c>
      <c r="F125" s="55"/>
      <c r="G125" s="2">
        <f t="shared" si="7"/>
        <v>0</v>
      </c>
      <c r="H125" s="2">
        <v>15</v>
      </c>
    </row>
    <row r="126" spans="1:8" ht="33" customHeight="1" x14ac:dyDescent="0.35">
      <c r="A126" s="23" t="s">
        <v>141</v>
      </c>
      <c r="B126" s="23"/>
      <c r="C126" s="20"/>
      <c r="D126" s="20"/>
      <c r="E126" s="54" t="str">
        <f>IF(C126="","",IF(C126=0,"Sem equivalência","Equivalência automática com FAF081 Participação em Projetos - Iniciação à Pesquisa II (30h). Na nova matriz, será realizado, automaticamente, o lançamento da atividade "&amp;C126&amp;"x "))</f>
        <v/>
      </c>
      <c r="F126" s="55"/>
      <c r="G126" s="2">
        <f t="shared" si="7"/>
        <v>0</v>
      </c>
      <c r="H126" s="2">
        <v>30</v>
      </c>
    </row>
    <row r="127" spans="1:8" ht="33" customHeight="1" x14ac:dyDescent="0.35">
      <c r="A127" s="23" t="s">
        <v>142</v>
      </c>
      <c r="B127" s="23"/>
      <c r="C127" s="20"/>
      <c r="D127" s="20"/>
      <c r="E127" s="54" t="str">
        <f>IF(C127="","",IF(C127=0,"Sem equivalência","Equivalência automática com FAF082 Participação em Projetos - Iniciação à Pesquisa III (45h). Na nova matriz, será realizado, automaticamente, o lançamento da atividade "&amp;C127&amp;"x "))</f>
        <v/>
      </c>
      <c r="F127" s="55"/>
      <c r="G127" s="2">
        <f t="shared" si="7"/>
        <v>0</v>
      </c>
      <c r="H127" s="2">
        <v>45</v>
      </c>
    </row>
    <row r="128" spans="1:8" ht="33" customHeight="1" x14ac:dyDescent="0.35">
      <c r="A128" s="23" t="s">
        <v>143</v>
      </c>
      <c r="B128" s="23"/>
      <c r="C128" s="20"/>
      <c r="D128" s="20"/>
      <c r="E128" s="54" t="str">
        <f>IF(C128="","",IF(C128=0,"Sem equivalência","Equivalência automática com FAF083 Participação em Projetos - Iniciação à Pesquisa IV (60h). Na nova matriz, será realizado, automaticamente, o lançamento da atividade "&amp;C128&amp;"x "))</f>
        <v/>
      </c>
      <c r="F128" s="55"/>
      <c r="G128" s="2">
        <f t="shared" si="7"/>
        <v>0</v>
      </c>
      <c r="H128" s="2">
        <v>60</v>
      </c>
    </row>
    <row r="129" spans="1:8" ht="33" customHeight="1" x14ac:dyDescent="0.35">
      <c r="A129" s="23" t="s">
        <v>144</v>
      </c>
      <c r="B129" s="23"/>
      <c r="C129" s="20"/>
      <c r="D129" s="20"/>
      <c r="E129" s="41" t="str">
        <f>IF(C129="","",IF(C129=0,"Sem equivalência","Equivalência automática com ACTXXX Integração Profissional Complementar (60h). Na nova matriz, será realizado, automaticamente, o lançamento da atividade 1x "))</f>
        <v/>
      </c>
      <c r="F129" s="41"/>
      <c r="G129" s="2" t="str">
        <f>IF(C129="","",MIN(C129,1)*H129)</f>
        <v/>
      </c>
      <c r="H129" s="2">
        <v>60</v>
      </c>
    </row>
    <row r="130" spans="1:8" ht="33" customHeight="1" x14ac:dyDescent="0.35">
      <c r="A130" s="16" t="s">
        <v>152</v>
      </c>
      <c r="B130" s="16"/>
      <c r="C130" s="19">
        <f>MIN(SUM(G120:G129),90)</f>
        <v>0</v>
      </c>
      <c r="D130" s="19"/>
      <c r="E130" s="57"/>
      <c r="F130" s="58"/>
    </row>
    <row r="131" spans="1:8" ht="17.5" x14ac:dyDescent="0.35">
      <c r="A131" s="24"/>
      <c r="B131" s="25"/>
      <c r="C131" s="25"/>
      <c r="D131" s="25"/>
      <c r="E131" s="25"/>
      <c r="F131" s="26"/>
    </row>
    <row r="132" spans="1:8" ht="17.5" x14ac:dyDescent="0.35">
      <c r="A132" s="30" t="s">
        <v>149</v>
      </c>
      <c r="B132" s="31"/>
      <c r="C132" s="31"/>
      <c r="D132" s="31"/>
      <c r="E132" s="31"/>
      <c r="F132" s="32"/>
    </row>
    <row r="133" spans="1:8" ht="56" customHeight="1" x14ac:dyDescent="0.35">
      <c r="A133" s="27" t="s">
        <v>146</v>
      </c>
      <c r="B133" s="28"/>
      <c r="C133" s="28"/>
      <c r="D133" s="28"/>
      <c r="E133" s="28"/>
      <c r="F133" s="29"/>
    </row>
    <row r="134" spans="1:8" ht="33" customHeight="1" x14ac:dyDescent="0.35">
      <c r="A134" s="18" t="s">
        <v>6</v>
      </c>
      <c r="B134" s="18"/>
      <c r="C134" s="18" t="s">
        <v>134</v>
      </c>
      <c r="D134" s="18"/>
      <c r="E134" s="33" t="s">
        <v>77</v>
      </c>
      <c r="F134" s="34"/>
    </row>
    <row r="135" spans="1:8" ht="33" customHeight="1" x14ac:dyDescent="0.35">
      <c r="A135" s="23" t="s">
        <v>147</v>
      </c>
      <c r="B135" s="23"/>
      <c r="C135" s="20"/>
      <c r="D135" s="20"/>
      <c r="E135" s="21" t="str">
        <f>IF(C135="","",IF(C135=0,"Sem equivalência","Equivalência automática com a disciplina optativa ACTXXX Tópicos Avançados em Biomedicina II (30h). Na nova matriz, será realizado, automaticamente, o lançamento da atividade "&amp;C135&amp;"x "))</f>
        <v/>
      </c>
      <c r="F135" s="22"/>
      <c r="G135" s="2">
        <f>H135*C135</f>
        <v>0</v>
      </c>
      <c r="H135" s="2">
        <v>30</v>
      </c>
    </row>
    <row r="136" spans="1:8" ht="33" customHeight="1" x14ac:dyDescent="0.35">
      <c r="A136" s="23" t="s">
        <v>148</v>
      </c>
      <c r="B136" s="23"/>
      <c r="C136" s="20"/>
      <c r="D136" s="20"/>
      <c r="E136" s="21" t="str">
        <f>IF(C136="","",IF(C136=0,"Sem equivalência","Equivalência automática com a disciplina optativa ACTXXX Tópicos Avançados em Biomedicina IV (60h). Na nova matriz, será realizado, automaticamente, o lançamento da atividade "&amp;C136&amp;"x "))</f>
        <v/>
      </c>
      <c r="F136" s="22"/>
      <c r="G136" s="2">
        <f>H136*C136</f>
        <v>0</v>
      </c>
      <c r="H136" s="2">
        <v>60</v>
      </c>
    </row>
    <row r="137" spans="1:8" ht="33" customHeight="1" x14ac:dyDescent="0.35">
      <c r="A137" s="16" t="s">
        <v>207</v>
      </c>
      <c r="B137" s="16"/>
      <c r="C137" s="16"/>
      <c r="D137" s="6">
        <f>MIN(SUM(G135:G136),240)</f>
        <v>0</v>
      </c>
      <c r="E137" s="25"/>
      <c r="F137" s="26"/>
    </row>
    <row r="138" spans="1:8" ht="17.5" x14ac:dyDescent="0.35">
      <c r="A138" s="24"/>
      <c r="B138" s="25"/>
      <c r="C138" s="25"/>
      <c r="D138" s="25"/>
      <c r="E138" s="25"/>
      <c r="F138" s="26"/>
    </row>
    <row r="139" spans="1:8" ht="33" customHeight="1" x14ac:dyDescent="0.35">
      <c r="A139" s="30" t="s">
        <v>150</v>
      </c>
      <c r="B139" s="31"/>
      <c r="C139" s="31"/>
      <c r="D139" s="31"/>
      <c r="E139" s="31"/>
      <c r="F139" s="32"/>
    </row>
    <row r="140" spans="1:8" ht="39" customHeight="1" x14ac:dyDescent="0.35">
      <c r="A140" s="18" t="s">
        <v>156</v>
      </c>
      <c r="B140" s="18"/>
      <c r="C140" s="18" t="s">
        <v>153</v>
      </c>
      <c r="D140" s="18"/>
      <c r="E140" s="18"/>
      <c r="F140" s="11"/>
    </row>
    <row r="141" spans="1:8" ht="33" customHeight="1" x14ac:dyDescent="0.35">
      <c r="A141" s="19">
        <f>MIN(SUM(E114,C130,D137),360)</f>
        <v>0</v>
      </c>
      <c r="B141" s="19"/>
      <c r="C141" s="19">
        <f>D77</f>
        <v>0</v>
      </c>
      <c r="D141" s="19"/>
      <c r="E141" s="19"/>
      <c r="F141" s="11"/>
    </row>
    <row r="142" spans="1:8" ht="33" customHeight="1" x14ac:dyDescent="0.35">
      <c r="A142" s="15" t="str">
        <f>"Carga horária ainda a ser cursada (h): " &amp; (360-A141)</f>
        <v>Carga horária ainda a ser cursada (h): 360</v>
      </c>
      <c r="B142" s="15"/>
      <c r="C142" s="15" t="str">
        <f>"Carga horária ainda a ser cursada (h): " &amp; (60-D77)</f>
        <v>Carga horária ainda a ser cursada (h): 60</v>
      </c>
      <c r="D142" s="15"/>
      <c r="E142" s="15"/>
      <c r="F142" s="11"/>
    </row>
    <row r="143" spans="1:8" ht="33" customHeight="1" x14ac:dyDescent="0.35">
      <c r="A143" s="24"/>
      <c r="B143" s="25"/>
      <c r="C143" s="25"/>
      <c r="D143" s="25"/>
      <c r="E143" s="25"/>
      <c r="F143" s="26"/>
    </row>
    <row r="144" spans="1:8" ht="33" customHeight="1" x14ac:dyDescent="0.35">
      <c r="A144" s="35" t="s">
        <v>201</v>
      </c>
      <c r="B144" s="36"/>
      <c r="C144" s="36"/>
      <c r="D144" s="36"/>
      <c r="E144" s="36"/>
      <c r="F144" s="37"/>
    </row>
    <row r="145" spans="1:6" ht="33" customHeight="1" x14ac:dyDescent="0.35">
      <c r="A145" s="56" t="s">
        <v>154</v>
      </c>
      <c r="B145" s="57"/>
      <c r="C145" s="57"/>
      <c r="D145" s="57"/>
      <c r="E145" s="57"/>
      <c r="F145" s="58"/>
    </row>
    <row r="146" spans="1:6" ht="33" customHeight="1" x14ac:dyDescent="0.35">
      <c r="A146" s="18" t="s">
        <v>155</v>
      </c>
      <c r="B146" s="18"/>
      <c r="C146" s="18" t="s">
        <v>110</v>
      </c>
      <c r="D146" s="18"/>
      <c r="E146" s="18"/>
      <c r="F146" s="11"/>
    </row>
    <row r="147" spans="1:6" ht="33" customHeight="1" x14ac:dyDescent="0.35">
      <c r="A147" s="20"/>
      <c r="B147" s="20"/>
      <c r="C147" s="41" t="str">
        <f>IF(A147="","",IF(A147&lt;180,"Você ainda precisa cursar "&amp;(180-A147)&amp;" horas em disciplinas do Núcleo Geral na nova matriz","Você já cumpriu a carga horária do Núcleo Geral na nova matriz"))</f>
        <v/>
      </c>
      <c r="D147" s="41"/>
      <c r="E147" s="41"/>
      <c r="F147" s="12"/>
    </row>
  </sheetData>
  <sheetProtection algorithmName="SHA-512" hashValue="tEpw0odFn6dDyYOTKMT8wNBAA6CcTZG1yUKwZkGEIRUmk+2iyv8+5IkNec38oPG8aG/WnexwlTSoJZ8NDwf9Tw==" saltValue="r0aY7gj8PCjgdX0GNbvXJw==" spinCount="100000" sheet="1" objects="1" scenarios="1"/>
  <mergeCells count="269">
    <mergeCell ref="A42:C42"/>
    <mergeCell ref="A41:C41"/>
    <mergeCell ref="A40:C40"/>
    <mergeCell ref="A39:C39"/>
    <mergeCell ref="A35:C35"/>
    <mergeCell ref="A34:C34"/>
    <mergeCell ref="A33:C33"/>
    <mergeCell ref="A32:C32"/>
    <mergeCell ref="A31:C31"/>
    <mergeCell ref="A38:C38"/>
    <mergeCell ref="A37:C37"/>
    <mergeCell ref="A36:C36"/>
    <mergeCell ref="A30:C30"/>
    <mergeCell ref="A29:C29"/>
    <mergeCell ref="A28:C28"/>
    <mergeCell ref="A27:C27"/>
    <mergeCell ref="A7:C7"/>
    <mergeCell ref="A26:C26"/>
    <mergeCell ref="A25:C25"/>
    <mergeCell ref="A24:C24"/>
    <mergeCell ref="A23:C23"/>
    <mergeCell ref="A22:C22"/>
    <mergeCell ref="A21:C21"/>
    <mergeCell ref="A20:C20"/>
    <mergeCell ref="A19:C19"/>
    <mergeCell ref="A18:C18"/>
    <mergeCell ref="A17:C17"/>
    <mergeCell ref="A16:C16"/>
    <mergeCell ref="A8:C8"/>
    <mergeCell ref="A9:C9"/>
    <mergeCell ref="A10:C10"/>
    <mergeCell ref="A11:C11"/>
    <mergeCell ref="A12:C12"/>
    <mergeCell ref="A13:C13"/>
    <mergeCell ref="A14:C14"/>
    <mergeCell ref="A15:C15"/>
    <mergeCell ref="A47:F47"/>
    <mergeCell ref="A56:F56"/>
    <mergeCell ref="A145:F145"/>
    <mergeCell ref="A146:B146"/>
    <mergeCell ref="A147:B147"/>
    <mergeCell ref="C146:E146"/>
    <mergeCell ref="C147:E147"/>
    <mergeCell ref="A139:F139"/>
    <mergeCell ref="A138:F138"/>
    <mergeCell ref="E137:F137"/>
    <mergeCell ref="A141:B141"/>
    <mergeCell ref="A140:B140"/>
    <mergeCell ref="A144:F144"/>
    <mergeCell ref="A143:F143"/>
    <mergeCell ref="C128:D128"/>
    <mergeCell ref="C129:D129"/>
    <mergeCell ref="A125:B125"/>
    <mergeCell ref="A126:B126"/>
    <mergeCell ref="A127:B127"/>
    <mergeCell ref="E130:F130"/>
    <mergeCell ref="E125:F125"/>
    <mergeCell ref="E126:F126"/>
    <mergeCell ref="E127:F127"/>
    <mergeCell ref="E128:F128"/>
    <mergeCell ref="A44:C44"/>
    <mergeCell ref="A43:C43"/>
    <mergeCell ref="A128:B128"/>
    <mergeCell ref="A129:B129"/>
    <mergeCell ref="A120:B120"/>
    <mergeCell ref="A121:B121"/>
    <mergeCell ref="A122:B122"/>
    <mergeCell ref="A123:B123"/>
    <mergeCell ref="A124:B124"/>
    <mergeCell ref="A116:F116"/>
    <mergeCell ref="A117:F118"/>
    <mergeCell ref="A119:B119"/>
    <mergeCell ref="A114:D114"/>
    <mergeCell ref="D102:F102"/>
    <mergeCell ref="D103:F103"/>
    <mergeCell ref="D94:F94"/>
    <mergeCell ref="D95:F95"/>
    <mergeCell ref="D96:F96"/>
    <mergeCell ref="D97:F97"/>
    <mergeCell ref="D98:F98"/>
    <mergeCell ref="A106:B106"/>
    <mergeCell ref="A107:B107"/>
    <mergeCell ref="A108:B108"/>
    <mergeCell ref="D82:F82"/>
    <mergeCell ref="D100:F100"/>
    <mergeCell ref="D101:F101"/>
    <mergeCell ref="E129:F129"/>
    <mergeCell ref="E120:F120"/>
    <mergeCell ref="E121:F121"/>
    <mergeCell ref="E122:F122"/>
    <mergeCell ref="E123:F123"/>
    <mergeCell ref="E124:F124"/>
    <mergeCell ref="C130:D130"/>
    <mergeCell ref="C119:D119"/>
    <mergeCell ref="C120:D120"/>
    <mergeCell ref="C121:D121"/>
    <mergeCell ref="C122:D122"/>
    <mergeCell ref="C123:D123"/>
    <mergeCell ref="C124:D124"/>
    <mergeCell ref="C125:D125"/>
    <mergeCell ref="C126:D126"/>
    <mergeCell ref="C127:D127"/>
    <mergeCell ref="E119:F119"/>
    <mergeCell ref="D90:F90"/>
    <mergeCell ref="D91:F91"/>
    <mergeCell ref="A1:F1"/>
    <mergeCell ref="A115:F115"/>
    <mergeCell ref="F113:F114"/>
    <mergeCell ref="E109:F109"/>
    <mergeCell ref="E110:F110"/>
    <mergeCell ref="E111:F111"/>
    <mergeCell ref="E112:F112"/>
    <mergeCell ref="A113:D113"/>
    <mergeCell ref="A109:B109"/>
    <mergeCell ref="A110:B110"/>
    <mergeCell ref="A111:B111"/>
    <mergeCell ref="A112:B112"/>
    <mergeCell ref="C109:D109"/>
    <mergeCell ref="C110:D110"/>
    <mergeCell ref="C111:D111"/>
    <mergeCell ref="C112:D112"/>
    <mergeCell ref="D104:F104"/>
    <mergeCell ref="D105:F105"/>
    <mergeCell ref="D106:F106"/>
    <mergeCell ref="D107:F107"/>
    <mergeCell ref="D108:F108"/>
    <mergeCell ref="D99:F99"/>
    <mergeCell ref="A101:B101"/>
    <mergeCell ref="A102:B102"/>
    <mergeCell ref="A103:B103"/>
    <mergeCell ref="A104:B104"/>
    <mergeCell ref="A105:B105"/>
    <mergeCell ref="A96:B96"/>
    <mergeCell ref="A97:B97"/>
    <mergeCell ref="A98:B98"/>
    <mergeCell ref="A99:B99"/>
    <mergeCell ref="A77:C77"/>
    <mergeCell ref="E77:F77"/>
    <mergeCell ref="A79:F79"/>
    <mergeCell ref="A78:F78"/>
    <mergeCell ref="A100:B100"/>
    <mergeCell ref="A91:B91"/>
    <mergeCell ref="A92:B92"/>
    <mergeCell ref="A93:B93"/>
    <mergeCell ref="A94:B94"/>
    <mergeCell ref="A95:B95"/>
    <mergeCell ref="A86:B86"/>
    <mergeCell ref="A87:B87"/>
    <mergeCell ref="A88:B88"/>
    <mergeCell ref="A89:B89"/>
    <mergeCell ref="A90:B90"/>
    <mergeCell ref="D92:F92"/>
    <mergeCell ref="D93:F93"/>
    <mergeCell ref="D84:F84"/>
    <mergeCell ref="D83:F83"/>
    <mergeCell ref="D85:F85"/>
    <mergeCell ref="D86:F86"/>
    <mergeCell ref="D87:F87"/>
    <mergeCell ref="D88:F88"/>
    <mergeCell ref="D89:F89"/>
    <mergeCell ref="A57:F57"/>
    <mergeCell ref="A72:B72"/>
    <mergeCell ref="A73:B73"/>
    <mergeCell ref="A74:B74"/>
    <mergeCell ref="A76:B76"/>
    <mergeCell ref="C73:D73"/>
    <mergeCell ref="C74:D74"/>
    <mergeCell ref="C75:D75"/>
    <mergeCell ref="C76:D76"/>
    <mergeCell ref="C72:D72"/>
    <mergeCell ref="E72:F72"/>
    <mergeCell ref="E73:F73"/>
    <mergeCell ref="E74:F74"/>
    <mergeCell ref="E75:F75"/>
    <mergeCell ref="E76:F76"/>
    <mergeCell ref="A68:D68"/>
    <mergeCell ref="A69:D69"/>
    <mergeCell ref="A70:D70"/>
    <mergeCell ref="A71:D71"/>
    <mergeCell ref="A63:D63"/>
    <mergeCell ref="A64:D64"/>
    <mergeCell ref="A65:D65"/>
    <mergeCell ref="A66:D66"/>
    <mergeCell ref="A67:D67"/>
    <mergeCell ref="A58:F59"/>
    <mergeCell ref="A60:D60"/>
    <mergeCell ref="A61:D61"/>
    <mergeCell ref="A62:D62"/>
    <mergeCell ref="A54:F54"/>
    <mergeCell ref="A55:F55"/>
    <mergeCell ref="E43:F43"/>
    <mergeCell ref="E44:F44"/>
    <mergeCell ref="E7:F7"/>
    <mergeCell ref="A45:F45"/>
    <mergeCell ref="E49:F49"/>
    <mergeCell ref="E48:F48"/>
    <mergeCell ref="E38:F38"/>
    <mergeCell ref="E39:F39"/>
    <mergeCell ref="E40:F40"/>
    <mergeCell ref="E41:F41"/>
    <mergeCell ref="E42:F42"/>
    <mergeCell ref="E33:F33"/>
    <mergeCell ref="E34:F34"/>
    <mergeCell ref="E35:F35"/>
    <mergeCell ref="E36:F36"/>
    <mergeCell ref="E37:F37"/>
    <mergeCell ref="E28:F28"/>
    <mergeCell ref="E29:F29"/>
    <mergeCell ref="E25:F25"/>
    <mergeCell ref="E26:F26"/>
    <mergeCell ref="E27:F27"/>
    <mergeCell ref="E18:F18"/>
    <mergeCell ref="E19:F19"/>
    <mergeCell ref="E20:F20"/>
    <mergeCell ref="E21:F21"/>
    <mergeCell ref="E22:F22"/>
    <mergeCell ref="E13:F13"/>
    <mergeCell ref="E14:F14"/>
    <mergeCell ref="E15:F15"/>
    <mergeCell ref="E16:F16"/>
    <mergeCell ref="E17:F17"/>
    <mergeCell ref="A6:F6"/>
    <mergeCell ref="A2:F4"/>
    <mergeCell ref="A5:F5"/>
    <mergeCell ref="A46:F46"/>
    <mergeCell ref="A53:C53"/>
    <mergeCell ref="A48:C48"/>
    <mergeCell ref="A51:C51"/>
    <mergeCell ref="A49:C49"/>
    <mergeCell ref="A50:C50"/>
    <mergeCell ref="A52:C52"/>
    <mergeCell ref="E50:F50"/>
    <mergeCell ref="E51:F51"/>
    <mergeCell ref="E52:F52"/>
    <mergeCell ref="E53:F53"/>
    <mergeCell ref="E8:F8"/>
    <mergeCell ref="E9:F9"/>
    <mergeCell ref="E10:F10"/>
    <mergeCell ref="E11:F11"/>
    <mergeCell ref="E12:F12"/>
    <mergeCell ref="E30:F30"/>
    <mergeCell ref="E31:F31"/>
    <mergeCell ref="E32:F32"/>
    <mergeCell ref="E23:F23"/>
    <mergeCell ref="E24:F24"/>
    <mergeCell ref="A142:B142"/>
    <mergeCell ref="A130:B130"/>
    <mergeCell ref="A75:B75"/>
    <mergeCell ref="C140:E140"/>
    <mergeCell ref="C141:E141"/>
    <mergeCell ref="C142:E142"/>
    <mergeCell ref="C136:D136"/>
    <mergeCell ref="E136:F136"/>
    <mergeCell ref="A136:B136"/>
    <mergeCell ref="A137:C137"/>
    <mergeCell ref="A131:F131"/>
    <mergeCell ref="A133:F133"/>
    <mergeCell ref="A132:F132"/>
    <mergeCell ref="A134:B134"/>
    <mergeCell ref="C134:D134"/>
    <mergeCell ref="E134:F134"/>
    <mergeCell ref="C135:D135"/>
    <mergeCell ref="E135:F135"/>
    <mergeCell ref="A135:B135"/>
    <mergeCell ref="A80:F81"/>
    <mergeCell ref="A82:B82"/>
    <mergeCell ref="A83:B83"/>
    <mergeCell ref="A84:B84"/>
    <mergeCell ref="A85:B85"/>
  </mergeCells>
  <conditionalFormatting sqref="A8:A44 D8:E44">
    <cfRule type="expression" dxfId="166" priority="186">
      <formula>$D8="S"</formula>
    </cfRule>
    <cfRule type="expression" dxfId="165" priority="187">
      <formula>$D8="N"</formula>
    </cfRule>
  </conditionalFormatting>
  <conditionalFormatting sqref="A49 D49:E49">
    <cfRule type="expression" dxfId="164" priority="184">
      <formula>$D49="S"</formula>
    </cfRule>
    <cfRule type="expression" dxfId="163" priority="185">
      <formula>$D49="N"</formula>
    </cfRule>
    <cfRule type="expression" dxfId="162" priority="198">
      <formula>$D49="S"</formula>
    </cfRule>
    <cfRule type="expression" dxfId="161" priority="199">
      <formula>$D49="N"</formula>
    </cfRule>
  </conditionalFormatting>
  <conditionalFormatting sqref="A50 D50:E50">
    <cfRule type="expression" dxfId="160" priority="194">
      <formula>$D50="S"</formula>
    </cfRule>
    <cfRule type="expression" dxfId="159" priority="195">
      <formula>$D50="N"</formula>
    </cfRule>
    <cfRule type="expression" dxfId="158" priority="200">
      <formula>$D50="S"</formula>
    </cfRule>
    <cfRule type="expression" dxfId="157" priority="200">
      <formula>$D50="N"</formula>
    </cfRule>
    <cfRule type="expression" dxfId="156" priority="200">
      <formula>$D50="S"</formula>
    </cfRule>
    <cfRule type="expression" dxfId="155" priority="201">
      <formula>$D50="N"</formula>
    </cfRule>
  </conditionalFormatting>
  <conditionalFormatting sqref="A52 D52:E52">
    <cfRule type="expression" dxfId="154" priority="204">
      <formula>$D52="S"</formula>
    </cfRule>
    <cfRule type="expression" dxfId="153" priority="205">
      <formula>$D52="N"</formula>
    </cfRule>
  </conditionalFormatting>
  <conditionalFormatting sqref="A53 D53:E53">
    <cfRule type="expression" dxfId="152" priority="206">
      <formula>$D53="S"</formula>
    </cfRule>
    <cfRule type="expression" dxfId="151" priority="207">
      <formula>$D53="N"</formula>
    </cfRule>
  </conditionalFormatting>
  <conditionalFormatting sqref="A51:E51">
    <cfRule type="expression" dxfId="150" priority="210">
      <formula>$D51="S"</formula>
    </cfRule>
    <cfRule type="expression" dxfId="149" priority="211">
      <formula>$D51="N"</formula>
    </cfRule>
  </conditionalFormatting>
  <conditionalFormatting sqref="A83:A108">
    <cfRule type="expression" dxfId="148" priority="119">
      <formula>AND($C83&lt;&gt;"",$C83="S")</formula>
    </cfRule>
  </conditionalFormatting>
  <conditionalFormatting sqref="A83 A108">
    <cfRule type="expression" dxfId="147" priority="125">
      <formula>AND($C83&lt;&gt;"",$C83="S")</formula>
    </cfRule>
    <cfRule type="expression" dxfId="146" priority="126">
      <formula>AND($C83&lt;&gt;"",$C83="N")</formula>
    </cfRule>
  </conditionalFormatting>
  <conditionalFormatting sqref="A84">
    <cfRule type="expression" dxfId="145" priority="127">
      <formula>AND($C84&lt;&gt;"",$C84="S")</formula>
    </cfRule>
    <cfRule type="expression" dxfId="144" priority="128">
      <formula>AND($C84&lt;&gt;"",$C84="N")</formula>
    </cfRule>
  </conditionalFormatting>
  <conditionalFormatting sqref="A85">
    <cfRule type="expression" dxfId="143" priority="129">
      <formula>AND($C85&lt;&gt;"",$C85="S")</formula>
    </cfRule>
    <cfRule type="expression" dxfId="142" priority="130">
      <formula>AND($C85&lt;&gt;"",$C85="N")</formula>
    </cfRule>
  </conditionalFormatting>
  <conditionalFormatting sqref="A86">
    <cfRule type="expression" dxfId="141" priority="131">
      <formula>AND($C86&lt;&gt;"",$C86="S")</formula>
    </cfRule>
    <cfRule type="expression" dxfId="140" priority="132">
      <formula>AND($C86&lt;&gt;"",$C86="N")</formula>
    </cfRule>
  </conditionalFormatting>
  <conditionalFormatting sqref="A87">
    <cfRule type="expression" dxfId="139" priority="133">
      <formula>AND($C87&lt;&gt;"",$C87="S")</formula>
    </cfRule>
    <cfRule type="expression" dxfId="138" priority="134">
      <formula>AND($C87&lt;&gt;"",$C87="N")</formula>
    </cfRule>
  </conditionalFormatting>
  <conditionalFormatting sqref="A88">
    <cfRule type="expression" dxfId="137" priority="135">
      <formula>AND($C88&lt;&gt;"",$C88="S")</formula>
    </cfRule>
    <cfRule type="expression" dxfId="136" priority="136">
      <formula>AND($C88&lt;&gt;"",$C88="N")</formula>
    </cfRule>
  </conditionalFormatting>
  <conditionalFormatting sqref="A89">
    <cfRule type="expression" dxfId="135" priority="137">
      <formula>AND($C89&lt;&gt;"",$C89="S")</formula>
    </cfRule>
    <cfRule type="expression" dxfId="134" priority="138">
      <formula>AND($C89&lt;&gt;"",$C89="N")</formula>
    </cfRule>
  </conditionalFormatting>
  <conditionalFormatting sqref="A90">
    <cfRule type="expression" dxfId="133" priority="139">
      <formula>AND($C90&lt;&gt;"",$C90="S")</formula>
    </cfRule>
    <cfRule type="expression" dxfId="132" priority="140">
      <formula>AND($C90&lt;&gt;"",$C90="N")</formula>
    </cfRule>
  </conditionalFormatting>
  <conditionalFormatting sqref="A91">
    <cfRule type="expression" dxfId="131" priority="141">
      <formula>AND($C91&lt;&gt;"",$C91="S")</formula>
    </cfRule>
    <cfRule type="expression" dxfId="130" priority="142">
      <formula>AND($C91&lt;&gt;"",$C91="N")</formula>
    </cfRule>
  </conditionalFormatting>
  <conditionalFormatting sqref="A92">
    <cfRule type="expression" dxfId="129" priority="143">
      <formula>AND($C92&lt;&gt;"",$C92="S")</formula>
    </cfRule>
    <cfRule type="expression" dxfId="128" priority="144">
      <formula>AND($C92&lt;&gt;"",$C92="N")</formula>
    </cfRule>
  </conditionalFormatting>
  <conditionalFormatting sqref="A93">
    <cfRule type="expression" dxfId="127" priority="145">
      <formula>AND($C93&lt;&gt;"",$C93="S")</formula>
    </cfRule>
    <cfRule type="expression" dxfId="126" priority="146">
      <formula>AND($C93&lt;&gt;"",$C93="N")</formula>
    </cfRule>
  </conditionalFormatting>
  <conditionalFormatting sqref="A94">
    <cfRule type="expression" dxfId="125" priority="147">
      <formula>AND($C94&lt;&gt;"",$C94="S")</formula>
    </cfRule>
    <cfRule type="expression" dxfId="124" priority="148">
      <formula>AND($C94&lt;&gt;"",$C94="N")</formula>
    </cfRule>
  </conditionalFormatting>
  <conditionalFormatting sqref="A95">
    <cfRule type="expression" dxfId="123" priority="149">
      <formula>AND($C95&lt;&gt;"",$C95="S")</formula>
    </cfRule>
    <cfRule type="expression" dxfId="122" priority="150">
      <formula>AND($C95&lt;&gt;"",$C95="N")</formula>
    </cfRule>
  </conditionalFormatting>
  <conditionalFormatting sqref="A96">
    <cfRule type="expression" dxfId="121" priority="151">
      <formula>AND($C96&lt;&gt;"",$C96="S")</formula>
    </cfRule>
    <cfRule type="expression" dxfId="120" priority="152">
      <formula>AND($C96&lt;&gt;"",$C96="N")</formula>
    </cfRule>
  </conditionalFormatting>
  <conditionalFormatting sqref="A97">
    <cfRule type="expression" dxfId="119" priority="153">
      <formula>AND($C97&lt;&gt;"",$C97="S")</formula>
    </cfRule>
    <cfRule type="expression" dxfId="118" priority="154">
      <formula>AND($C97&lt;&gt;"",$C97="N")</formula>
    </cfRule>
  </conditionalFormatting>
  <conditionalFormatting sqref="A98">
    <cfRule type="expression" dxfId="117" priority="155">
      <formula>AND($C98&lt;&gt;"",$C98="S")</formula>
    </cfRule>
    <cfRule type="expression" dxfId="116" priority="156">
      <formula>AND($C98&lt;&gt;"",$C98="N")</formula>
    </cfRule>
  </conditionalFormatting>
  <conditionalFormatting sqref="A99">
    <cfRule type="expression" dxfId="115" priority="157">
      <formula>AND($C99&lt;&gt;"",$C99="S")</formula>
    </cfRule>
    <cfRule type="expression" dxfId="114" priority="158">
      <formula>AND($C99&lt;&gt;"",$C99="N")</formula>
    </cfRule>
  </conditionalFormatting>
  <conditionalFormatting sqref="A100">
    <cfRule type="expression" dxfId="113" priority="159">
      <formula>AND($C100&lt;&gt;"",$C100="S")</formula>
    </cfRule>
    <cfRule type="expression" dxfId="112" priority="160">
      <formula>AND($C100&lt;&gt;"",$C100="N")</formula>
    </cfRule>
  </conditionalFormatting>
  <conditionalFormatting sqref="A101">
    <cfRule type="expression" dxfId="111" priority="161">
      <formula>AND($C101&lt;&gt;"",$C101="S")</formula>
    </cfRule>
    <cfRule type="expression" dxfId="110" priority="162">
      <formula>AND($C101&lt;&gt;"",$C101="N")</formula>
    </cfRule>
  </conditionalFormatting>
  <conditionalFormatting sqref="A102">
    <cfRule type="expression" dxfId="109" priority="163">
      <formula>AND($C102&lt;&gt;"",$C102="S")</formula>
    </cfRule>
    <cfRule type="expression" dxfId="108" priority="164">
      <formula>AND($C102&lt;&gt;"",$C102="N")</formula>
    </cfRule>
  </conditionalFormatting>
  <conditionalFormatting sqref="A103">
    <cfRule type="expression" dxfId="107" priority="165">
      <formula>AND($C103&lt;&gt;"",$C103="S")</formula>
    </cfRule>
    <cfRule type="expression" dxfId="106" priority="166">
      <formula>AND($C103&lt;&gt;"",$C103="N")</formula>
    </cfRule>
  </conditionalFormatting>
  <conditionalFormatting sqref="A104">
    <cfRule type="expression" dxfId="105" priority="167">
      <formula>AND($C104&lt;&gt;"",$C104="S")</formula>
    </cfRule>
    <cfRule type="expression" dxfId="104" priority="168">
      <formula>AND($C104&lt;&gt;"",$C104="N")</formula>
    </cfRule>
  </conditionalFormatting>
  <conditionalFormatting sqref="A105">
    <cfRule type="expression" dxfId="103" priority="169">
      <formula>AND($C105&lt;&gt;"",$C105="S")</formula>
    </cfRule>
    <cfRule type="expression" dxfId="102" priority="170">
      <formula>AND($C105&lt;&gt;"",$C105="N")</formula>
    </cfRule>
  </conditionalFormatting>
  <conditionalFormatting sqref="A106">
    <cfRule type="expression" dxfId="101" priority="171">
      <formula>AND($C106&lt;&gt;"",$C106="S")</formula>
    </cfRule>
    <cfRule type="expression" dxfId="100" priority="172">
      <formula>AND($C106&lt;&gt;"",$C106="N")</formula>
    </cfRule>
  </conditionalFormatting>
  <conditionalFormatting sqref="A107">
    <cfRule type="expression" dxfId="99" priority="173">
      <formula>AND($C107&lt;&gt;"",$C107="S")</formula>
    </cfRule>
    <cfRule type="expression" dxfId="98" priority="174">
      <formula>AND($C107&lt;&gt;"",$C107="N")</formula>
    </cfRule>
  </conditionalFormatting>
  <conditionalFormatting sqref="A114">
    <cfRule type="expression" dxfId="97" priority="120">
      <formula>AND($C114&lt;&gt;"",$C114="S")</formula>
    </cfRule>
  </conditionalFormatting>
  <conditionalFormatting sqref="A114">
    <cfRule type="expression" dxfId="96" priority="123">
      <formula>AND($C114&lt;&gt;"",$C114="S")</formula>
    </cfRule>
    <cfRule type="expression" dxfId="95" priority="124">
      <formula>AND($C114&lt;&gt;"",$C114="N")</formula>
    </cfRule>
  </conditionalFormatting>
  <conditionalFormatting sqref="I83:I108">
    <cfRule type="expression" dxfId="94" priority="42">
      <formula>AND($C83&lt;&gt;"",$C83="S")</formula>
    </cfRule>
  </conditionalFormatting>
  <conditionalFormatting sqref="I83 I108">
    <cfRule type="expression" dxfId="93" priority="69">
      <formula>AND($C83&lt;&gt;"",$C83="S")</formula>
    </cfRule>
    <cfRule type="expression" dxfId="92" priority="70">
      <formula>AND($C83&lt;&gt;"",$C83="N")</formula>
    </cfRule>
  </conditionalFormatting>
  <conditionalFormatting sqref="I84">
    <cfRule type="expression" dxfId="91" priority="71">
      <formula>AND($C84&lt;&gt;"",$C84="S")</formula>
    </cfRule>
    <cfRule type="expression" dxfId="90" priority="72">
      <formula>AND($C84&lt;&gt;"",$C84="N")</formula>
    </cfRule>
  </conditionalFormatting>
  <conditionalFormatting sqref="I85">
    <cfRule type="expression" dxfId="89" priority="73">
      <formula>AND($C85&lt;&gt;"",$C85="S")</formula>
    </cfRule>
    <cfRule type="expression" dxfId="88" priority="74">
      <formula>AND($C85&lt;&gt;"",$C85="N")</formula>
    </cfRule>
  </conditionalFormatting>
  <conditionalFormatting sqref="I86">
    <cfRule type="expression" dxfId="87" priority="75">
      <formula>AND($C86&lt;&gt;"",$C86="S")</formula>
    </cfRule>
    <cfRule type="expression" dxfId="86" priority="76">
      <formula>AND($C86&lt;&gt;"",$C86="N")</formula>
    </cfRule>
  </conditionalFormatting>
  <conditionalFormatting sqref="I87">
    <cfRule type="expression" dxfId="85" priority="77">
      <formula>AND($C87&lt;&gt;"",$C87="S")</formula>
    </cfRule>
    <cfRule type="expression" dxfId="84" priority="78">
      <formula>AND($C87&lt;&gt;"",$C87="N")</formula>
    </cfRule>
  </conditionalFormatting>
  <conditionalFormatting sqref="I88">
    <cfRule type="expression" dxfId="83" priority="79">
      <formula>AND($C88&lt;&gt;"",$C88="S")</formula>
    </cfRule>
    <cfRule type="expression" dxfId="82" priority="80">
      <formula>AND($C88&lt;&gt;"",$C88="N")</formula>
    </cfRule>
  </conditionalFormatting>
  <conditionalFormatting sqref="I89">
    <cfRule type="expression" dxfId="81" priority="81">
      <formula>AND($C89&lt;&gt;"",$C89="S")</formula>
    </cfRule>
    <cfRule type="expression" dxfId="80" priority="82">
      <formula>AND($C89&lt;&gt;"",$C89="N")</formula>
    </cfRule>
  </conditionalFormatting>
  <conditionalFormatting sqref="I90">
    <cfRule type="expression" dxfId="79" priority="83">
      <formula>AND($C90&lt;&gt;"",$C90="S")</formula>
    </cfRule>
    <cfRule type="expression" dxfId="78" priority="84">
      <formula>AND($C90&lt;&gt;"",$C90="N")</formula>
    </cfRule>
  </conditionalFormatting>
  <conditionalFormatting sqref="I91">
    <cfRule type="expression" dxfId="77" priority="85">
      <formula>AND($C91&lt;&gt;"",$C91="S")</formula>
    </cfRule>
    <cfRule type="expression" dxfId="76" priority="86">
      <formula>AND($C91&lt;&gt;"",$C91="N")</formula>
    </cfRule>
  </conditionalFormatting>
  <conditionalFormatting sqref="I92">
    <cfRule type="expression" dxfId="75" priority="87">
      <formula>AND($C92&lt;&gt;"",$C92="S")</formula>
    </cfRule>
    <cfRule type="expression" dxfId="74" priority="88">
      <formula>AND($C92&lt;&gt;"",$C92="N")</formula>
    </cfRule>
  </conditionalFormatting>
  <conditionalFormatting sqref="I93">
    <cfRule type="expression" dxfId="73" priority="89">
      <formula>AND($C93&lt;&gt;"",$C93="S")</formula>
    </cfRule>
    <cfRule type="expression" dxfId="72" priority="90">
      <formula>AND($C93&lt;&gt;"",$C93="N")</formula>
    </cfRule>
  </conditionalFormatting>
  <conditionalFormatting sqref="I94">
    <cfRule type="expression" dxfId="71" priority="91">
      <formula>AND($C94&lt;&gt;"",$C94="S")</formula>
    </cfRule>
    <cfRule type="expression" dxfId="70" priority="92">
      <formula>AND($C94&lt;&gt;"",$C94="N")</formula>
    </cfRule>
  </conditionalFormatting>
  <conditionalFormatting sqref="I95">
    <cfRule type="expression" dxfId="69" priority="93">
      <formula>AND($C95&lt;&gt;"",$C95="S")</formula>
    </cfRule>
    <cfRule type="expression" dxfId="68" priority="94">
      <formula>AND($C95&lt;&gt;"",$C95="N")</formula>
    </cfRule>
  </conditionalFormatting>
  <conditionalFormatting sqref="I96">
    <cfRule type="expression" dxfId="67" priority="95">
      <formula>AND($C96&lt;&gt;"",$C96="S")</formula>
    </cfRule>
    <cfRule type="expression" dxfId="66" priority="96">
      <formula>AND($C96&lt;&gt;"",$C96="N")</formula>
    </cfRule>
  </conditionalFormatting>
  <conditionalFormatting sqref="I97">
    <cfRule type="expression" dxfId="65" priority="97">
      <formula>AND($C97&lt;&gt;"",$C97="S")</formula>
    </cfRule>
    <cfRule type="expression" dxfId="64" priority="98">
      <formula>AND($C97&lt;&gt;"",$C97="N")</formula>
    </cfRule>
  </conditionalFormatting>
  <conditionalFormatting sqref="I98">
    <cfRule type="expression" dxfId="63" priority="99">
      <formula>AND($C98&lt;&gt;"",$C98="S")</formula>
    </cfRule>
    <cfRule type="expression" dxfId="62" priority="100">
      <formula>AND($C98&lt;&gt;"",$C98="N")</formula>
    </cfRule>
  </conditionalFormatting>
  <conditionalFormatting sqref="I99">
    <cfRule type="expression" dxfId="61" priority="101">
      <formula>AND($C99&lt;&gt;"",$C99="S")</formula>
    </cfRule>
    <cfRule type="expression" dxfId="60" priority="102">
      <formula>AND($C99&lt;&gt;"",$C99="N")</formula>
    </cfRule>
  </conditionalFormatting>
  <conditionalFormatting sqref="I100">
    <cfRule type="expression" dxfId="59" priority="103">
      <formula>AND($C100&lt;&gt;"",$C100="S")</formula>
    </cfRule>
    <cfRule type="expression" dxfId="58" priority="104">
      <formula>AND($C100&lt;&gt;"",$C100="N")</formula>
    </cfRule>
  </conditionalFormatting>
  <conditionalFormatting sqref="I101">
    <cfRule type="expression" dxfId="57" priority="105">
      <formula>AND($C101&lt;&gt;"",$C101="S")</formula>
    </cfRule>
    <cfRule type="expression" dxfId="56" priority="106">
      <formula>AND($C101&lt;&gt;"",$C101="N")</formula>
    </cfRule>
  </conditionalFormatting>
  <conditionalFormatting sqref="I102">
    <cfRule type="expression" dxfId="55" priority="107">
      <formula>AND($C102&lt;&gt;"",$C102="S")</formula>
    </cfRule>
    <cfRule type="expression" dxfId="54" priority="108">
      <formula>AND($C102&lt;&gt;"",$C102="N")</formula>
    </cfRule>
  </conditionalFormatting>
  <conditionalFormatting sqref="I103">
    <cfRule type="expression" dxfId="53" priority="109">
      <formula>AND($C103&lt;&gt;"",$C103="S")</formula>
    </cfRule>
    <cfRule type="expression" dxfId="52" priority="110">
      <formula>AND($C103&lt;&gt;"",$C103="N")</formula>
    </cfRule>
  </conditionalFormatting>
  <conditionalFormatting sqref="I104">
    <cfRule type="expression" dxfId="51" priority="111">
      <formula>AND($C104&lt;&gt;"",$C104="S")</formula>
    </cfRule>
    <cfRule type="expression" dxfId="50" priority="112">
      <formula>AND($C104&lt;&gt;"",$C104="N")</formula>
    </cfRule>
  </conditionalFormatting>
  <conditionalFormatting sqref="I105">
    <cfRule type="expression" dxfId="49" priority="113">
      <formula>AND($C105&lt;&gt;"",$C105="S")</formula>
    </cfRule>
    <cfRule type="expression" dxfId="48" priority="114">
      <formula>AND($C105&lt;&gt;"",$C105="N")</formula>
    </cfRule>
  </conditionalFormatting>
  <conditionalFormatting sqref="I106">
    <cfRule type="expression" dxfId="47" priority="115">
      <formula>AND($C106&lt;&gt;"",$C106="S")</formula>
    </cfRule>
    <cfRule type="expression" dxfId="46" priority="116">
      <formula>AND($C106&lt;&gt;"",$C106="N")</formula>
    </cfRule>
  </conditionalFormatting>
  <conditionalFormatting sqref="I107">
    <cfRule type="expression" dxfId="45" priority="117">
      <formula>AND($C107&lt;&gt;"",$C107="S")</formula>
    </cfRule>
    <cfRule type="expression" dxfId="44" priority="118">
      <formula>AND($C107&lt;&gt;"",$C107="N")</formula>
    </cfRule>
  </conditionalFormatting>
  <conditionalFormatting sqref="I8:I44">
    <cfRule type="expression" dxfId="43" priority="67">
      <formula>$D8="S"</formula>
    </cfRule>
    <cfRule type="expression" dxfId="42" priority="68">
      <formula>$D8="N"</formula>
    </cfRule>
  </conditionalFormatting>
  <conditionalFormatting sqref="G8:G44">
    <cfRule type="expression" dxfId="41" priority="65">
      <formula>$D8="S"</formula>
    </cfRule>
    <cfRule type="expression" dxfId="40" priority="66">
      <formula>$D8="N"</formula>
    </cfRule>
  </conditionalFormatting>
  <conditionalFormatting sqref="A109">
    <cfRule type="expression" dxfId="39" priority="59">
      <formula>AND($C109&lt;&gt;"",$C109="S")</formula>
    </cfRule>
    <cfRule type="expression" dxfId="38" priority="60">
      <formula>AND($C109&lt;&gt;"",$C109="N")</formula>
    </cfRule>
  </conditionalFormatting>
  <conditionalFormatting sqref="A110:A112">
    <cfRule type="expression" dxfId="37" priority="213">
      <formula>AND(#REF!&lt;&gt;"",#REF!="S")</formula>
    </cfRule>
  </conditionalFormatting>
  <conditionalFormatting sqref="A110:A112">
    <cfRule type="expression" dxfId="36" priority="216">
      <formula>AND(#REF!&lt;&gt;"",#REF!="S")</formula>
    </cfRule>
    <cfRule type="expression" dxfId="35" priority="217">
      <formula>AND(#REF!&lt;&gt;"",#REF!="N")</formula>
    </cfRule>
  </conditionalFormatting>
  <conditionalFormatting sqref="A8 E9:F44 D8:F8">
    <cfRule type="expression" dxfId="34" priority="58">
      <formula>UPPER($C10)="S"</formula>
    </cfRule>
  </conditionalFormatting>
  <conditionalFormatting sqref="A8:A44 D8:F44">
    <cfRule type="expression" dxfId="33" priority="56">
      <formula>UPPER($C10)="N"</formula>
    </cfRule>
    <cfRule type="expression" dxfId="32" priority="57">
      <formula>UPPER($C10)="S"</formula>
    </cfRule>
  </conditionalFormatting>
  <conditionalFormatting sqref="A49:F49">
    <cfRule type="expression" dxfId="31" priority="54">
      <formula>UPPER($C10)="N"</formula>
    </cfRule>
    <cfRule type="expression" dxfId="30" priority="55">
      <formula>UPPER($C10)="S"</formula>
    </cfRule>
  </conditionalFormatting>
  <conditionalFormatting sqref="A50:F51">
    <cfRule type="expression" dxfId="29" priority="52">
      <formula>UPPER($C10)="N"</formula>
    </cfRule>
    <cfRule type="expression" dxfId="28" priority="53">
      <formula>UPPER($C10)="S"</formula>
    </cfRule>
  </conditionalFormatting>
  <conditionalFormatting sqref="A61:F71">
    <cfRule type="expression" dxfId="27" priority="13">
      <formula>UPPER($E61)="N"</formula>
    </cfRule>
    <cfRule type="expression" dxfId="26" priority="47">
      <formula>UPPER($E61)="S"</formula>
    </cfRule>
  </conditionalFormatting>
  <conditionalFormatting sqref="A83:F108">
    <cfRule type="expression" dxfId="25" priority="11">
      <formula>UPPER($C83)="N"</formula>
    </cfRule>
    <cfRule type="expression" dxfId="24" priority="41">
      <formula>UPPER($C83)="S"</formula>
    </cfRule>
  </conditionalFormatting>
  <conditionalFormatting sqref="A110:F112">
    <cfRule type="expression" dxfId="23" priority="38">
      <formula>AND($C110&lt;&gt;"",$C110&gt;0)</formula>
    </cfRule>
    <cfRule type="expression" dxfId="22" priority="39">
      <formula>AND($C110&lt;&gt;"",$C110=0)</formula>
    </cfRule>
    <cfRule type="expression" dxfId="21" priority="40">
      <formula>AND($C110&lt;&gt;"",$C110=0)</formula>
    </cfRule>
  </conditionalFormatting>
  <conditionalFormatting sqref="A120:F129">
    <cfRule type="expression" dxfId="20" priority="36">
      <formula>AND($C120&lt;&gt;"",$C120&gt;0)</formula>
    </cfRule>
    <cfRule type="expression" dxfId="19" priority="37">
      <formula>AND($C120&lt;&gt;"",$C120=0)</formula>
    </cfRule>
  </conditionalFormatting>
  <conditionalFormatting sqref="A135:F136">
    <cfRule type="expression" dxfId="18" priority="26">
      <formula>AND($C135=0,$C135&lt;&gt;"")</formula>
    </cfRule>
    <cfRule type="expression" dxfId="17" priority="27">
      <formula>AND($C135&gt;0,$C135&lt;&gt;"")</formula>
    </cfRule>
  </conditionalFormatting>
  <conditionalFormatting sqref="A147:E147">
    <cfRule type="expression" dxfId="16" priority="24">
      <formula>AND($A147&lt;&gt;"",$A147&gt;=180)</formula>
    </cfRule>
    <cfRule type="expression" dxfId="15" priority="25">
      <formula>AND($A147&lt;&gt;"",$A147&lt;180)</formula>
    </cfRule>
  </conditionalFormatting>
  <conditionalFormatting sqref="A73:F74 A76:F76 A75 C75:F75">
    <cfRule type="expression" dxfId="14" priority="12">
      <formula>AND($C73=0,$C73&lt;&gt;"")</formula>
    </cfRule>
    <cfRule type="expression" dxfId="13" priority="16">
      <formula>AND($C73&gt;0,$C73&lt;&gt;"")</formula>
    </cfRule>
  </conditionalFormatting>
  <conditionalFormatting sqref="D8:D44">
    <cfRule type="expression" dxfId="12" priority="15">
      <formula>D8=""</formula>
    </cfRule>
  </conditionalFormatting>
  <conditionalFormatting sqref="D49:D53">
    <cfRule type="expression" dxfId="11" priority="14">
      <formula>D49=""</formula>
    </cfRule>
  </conditionalFormatting>
  <conditionalFormatting sqref="E61:E71">
    <cfRule type="expression" dxfId="10" priority="48">
      <formula>D8=""</formula>
    </cfRule>
  </conditionalFormatting>
  <conditionalFormatting sqref="C73:D76">
    <cfRule type="expression" dxfId="9" priority="17">
      <formula>D73=""</formula>
    </cfRule>
  </conditionalFormatting>
  <conditionalFormatting sqref="C83:C108">
    <cfRule type="expression" dxfId="8" priority="175">
      <formula>D83=""</formula>
    </cfRule>
  </conditionalFormatting>
  <conditionalFormatting sqref="C110:D112">
    <cfRule type="expression" dxfId="7" priority="10">
      <formula>C110=""</formula>
    </cfRule>
  </conditionalFormatting>
  <conditionalFormatting sqref="C120:D129">
    <cfRule type="expression" dxfId="6" priority="9">
      <formula>C120=""</formula>
    </cfRule>
  </conditionalFormatting>
  <conditionalFormatting sqref="C135:D136">
    <cfRule type="expression" dxfId="5" priority="8">
      <formula>C135=""</formula>
    </cfRule>
  </conditionalFormatting>
  <conditionalFormatting sqref="A147:B147">
    <cfRule type="expression" dxfId="4" priority="7">
      <formula>A147=""</formula>
    </cfRule>
  </conditionalFormatting>
  <conditionalFormatting sqref="A142:B142">
    <cfRule type="expression" dxfId="3" priority="4">
      <formula>$A$141=360</formula>
    </cfRule>
    <cfRule type="expression" dxfId="2" priority="5">
      <formula>$A$141&lt;360</formula>
    </cfRule>
  </conditionalFormatting>
  <conditionalFormatting sqref="C142:E142">
    <cfRule type="expression" dxfId="1" priority="1">
      <formula>$C$141&lt;60</formula>
    </cfRule>
    <cfRule type="expression" dxfId="0" priority="2">
      <formula>$C$141=60</formula>
    </cfRule>
  </conditionalFormatting>
  <dataValidations count="5">
    <dataValidation type="custom" allowBlank="1" showInputMessage="1" showErrorMessage="1" errorTitle="Digite apenas S ou N" error="Digite somente:_x000a_&quot;S&quot; se sua resposta for &quot;Sim&quot;_x000a_&quot;N&quot; se sua resposta for &quot;Não&quot;_x000a__x000a_Nenhum outro caractere é válido para esta célula." sqref="E61:E71" xr:uid="{E2CD9B56-3AD4-4ED3-ACCE-33D993C49243}">
      <formula1>OR(UPPER(E61)="S",UPPER(E61)="N",E61="")</formula1>
    </dataValidation>
    <dataValidation type="whole" operator="greaterThanOrEqual" allowBlank="1" showInputMessage="1" showErrorMessage="1" errorTitle="Use apenas números" error="Digite apenas números arábicos (0, 1, 2, 3...)._x000a__x000a_Não use letras ou outros caracteres." sqref="C73:D76" xr:uid="{CC19EF48-BC47-4507-A95B-A03FBF313B07}">
      <formula1>0</formula1>
    </dataValidation>
    <dataValidation type="custom" allowBlank="1" showInputMessage="1" showErrorMessage="1" errorTitle="Use apenas S ou N" error="Digite somente:_x000a_&quot;S&quot; se sua resposta for &quot;Sim&quot;_x000a_&quot;N&quot; se sua resposta for &quot;Não&quot;_x000a__x000a_Nenhum outro caractere é válido para esta célula." sqref="D8:D44 D49:D53" xr:uid="{809A202E-D383-41E7-AF40-535DD34E7A42}">
      <formula1>OR(UPPER(D8)="S",UPPER(D8)="N",D8="")</formula1>
    </dataValidation>
    <dataValidation type="whole" operator="greaterThanOrEqual" allowBlank="1" showInputMessage="1" showErrorMessage="1" errorTitle="Digite apenas números" error="Digite apenas números arábicos (0, 1, 2, 3...)._x000a__x000a_Não use letras ou outros caracteres." sqref="C110:D112 C135:D136 A147:B147 C120:D129" xr:uid="{7BCCB2D2-E1F8-4688-AF4D-E0FB90678FF9}">
      <formula1>0</formula1>
    </dataValidation>
    <dataValidation type="custom" allowBlank="1" showInputMessage="1" showErrorMessage="1" errorTitle="Digite S ou N" error="Digite somente:_x000a_&quot;S&quot; se sua resposta for &quot;Sim&quot;_x000a_&quot;N&quot; se sua resposta for &quot;Não&quot;_x000a__x000a_Nenhum outro caractere é válido para esta célula." sqref="C83:C108" xr:uid="{0F3C351B-32CE-4240-A652-BBA3BBCB135B}">
      <formula1>OR(UPPER(C83)="S",UPPER(C83)="N")</formula1>
    </dataValidation>
  </dataValidations>
  <pageMargins left="0.75" right="0.75" top="1" bottom="1" header="0.5" footer="0.5"/>
  <pageSetup paperSize="9" orientation="portrait" horizontalDpi="300" verticalDpi="300" r:id="rId1"/>
  <ignoredErrors>
    <ignoredError sqref="E16 F63 D99"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Migracao_disciplinas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Fernando Furtado</cp:lastModifiedBy>
  <dcterms:created xsi:type="dcterms:W3CDTF">2026-03-10T20:08:20Z</dcterms:created>
  <dcterms:modified xsi:type="dcterms:W3CDTF">2026-04-01T21:03:20Z</dcterms:modified>
</cp:coreProperties>
</file>